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10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3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4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6.xml" ContentType="application/vnd.openxmlformats-officedocument.drawing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conomi\Desktop\"/>
    </mc:Choice>
  </mc:AlternateContent>
  <bookViews>
    <workbookView xWindow="0" yWindow="0" windowWidth="19200" windowHeight="11535" tabRatio="856" activeTab="4"/>
  </bookViews>
  <sheets>
    <sheet name="Comercio" sheetId="10" r:id="rId1"/>
    <sheet name="Data" sheetId="152" r:id="rId2"/>
    <sheet name="Exp Mundiales" sheetId="149" r:id="rId3"/>
    <sheet name="Imp a Col del Mundo" sheetId="151" r:id="rId4"/>
    <sheet name="COL to World" sheetId="153" r:id="rId5"/>
    <sheet name="Exp de Col al Mundo" sheetId="150" r:id="rId6"/>
    <sheet name="Export " sheetId="11" r:id="rId7"/>
    <sheet name="Import " sheetId="12" r:id="rId8"/>
    <sheet name="Balanza c " sheetId="13" r:id="rId9"/>
    <sheet name="Apertura " sheetId="82" r:id="rId10"/>
    <sheet name=" Per Cápita 1" sheetId="90" r:id="rId11"/>
    <sheet name=" Per Cápita 2" sheetId="97" r:id="rId12"/>
    <sheet name=" Per Cápita 3" sheetId="106" r:id="rId13"/>
    <sheet name=" Per Cápita 4" sheetId="111" r:id="rId14"/>
    <sheet name=" Per Cápita 5" sheetId="118" r:id="rId15"/>
    <sheet name=" Per Cápita 6" sheetId="125" r:id="rId16"/>
    <sheet name=" Per Cápita 7" sheetId="132" r:id="rId17"/>
    <sheet name=" Per Cápita 8" sheetId="139" r:id="rId18"/>
    <sheet name=" Per Cápita 9" sheetId="146" r:id="rId19"/>
    <sheet name=" Per Cápita 10" sheetId="83" r:id="rId20"/>
    <sheet name="Participación Mundial " sheetId="84" r:id="rId21"/>
    <sheet name="Dinamismo Comercial " sheetId="85" r:id="rId22"/>
  </sheets>
  <externalReferences>
    <externalReference r:id="rId23"/>
  </externalReferences>
  <calcPr calcId="152511"/>
</workbook>
</file>

<file path=xl/calcChain.xml><?xml version="1.0" encoding="utf-8"?>
<calcChain xmlns="http://schemas.openxmlformats.org/spreadsheetml/2006/main">
  <c r="L37" i="152" l="1"/>
  <c r="L38" i="152"/>
  <c r="L39" i="152"/>
  <c r="L40" i="152"/>
  <c r="L41" i="152"/>
  <c r="L42" i="152"/>
  <c r="L43" i="152"/>
  <c r="L44" i="152"/>
  <c r="L45" i="152"/>
  <c r="L46" i="152"/>
  <c r="L47" i="152"/>
  <c r="L48" i="152"/>
  <c r="L49" i="152"/>
  <c r="L50" i="152"/>
  <c r="L51" i="152"/>
  <c r="L52" i="152"/>
  <c r="L53" i="152"/>
  <c r="L54" i="152"/>
  <c r="L55" i="152"/>
  <c r="L56" i="152"/>
  <c r="L57" i="152"/>
  <c r="L55" i="85" l="1"/>
  <c r="M55" i="85"/>
  <c r="N55" i="85"/>
  <c r="O55" i="85"/>
  <c r="P55" i="85"/>
  <c r="Q55" i="85"/>
  <c r="R55" i="85"/>
  <c r="S55" i="85"/>
  <c r="T55" i="85"/>
  <c r="L56" i="85"/>
  <c r="M56" i="85"/>
  <c r="N56" i="85"/>
  <c r="O56" i="85"/>
  <c r="P56" i="85"/>
  <c r="Q56" i="85"/>
  <c r="R56" i="85"/>
  <c r="S56" i="85"/>
  <c r="T56" i="85"/>
  <c r="L57" i="85"/>
  <c r="M57" i="85"/>
  <c r="N57" i="85"/>
  <c r="O57" i="85"/>
  <c r="P57" i="85"/>
  <c r="Q57" i="85"/>
  <c r="R57" i="85"/>
  <c r="S57" i="85"/>
  <c r="T57" i="85"/>
  <c r="L58" i="85"/>
  <c r="M58" i="85"/>
  <c r="N58" i="85"/>
  <c r="O58" i="85"/>
  <c r="P58" i="85"/>
  <c r="Q58" i="85"/>
  <c r="R58" i="85"/>
  <c r="S58" i="85"/>
  <c r="T58" i="85"/>
  <c r="L59" i="85"/>
  <c r="M59" i="85"/>
  <c r="N59" i="85"/>
  <c r="O59" i="85"/>
  <c r="P59" i="85"/>
  <c r="Q59" i="85"/>
  <c r="R59" i="85"/>
  <c r="S59" i="85"/>
  <c r="T59" i="85"/>
  <c r="L60" i="85"/>
  <c r="M60" i="85"/>
  <c r="N60" i="85"/>
  <c r="O60" i="85"/>
  <c r="P60" i="85"/>
  <c r="Q60" i="85"/>
  <c r="R60" i="85"/>
  <c r="S60" i="85"/>
  <c r="T60" i="85"/>
  <c r="L61" i="85"/>
  <c r="M61" i="85"/>
  <c r="N61" i="85"/>
  <c r="O61" i="85"/>
  <c r="P61" i="85"/>
  <c r="Q61" i="85"/>
  <c r="R61" i="85"/>
  <c r="S61" i="85"/>
  <c r="T61" i="85"/>
  <c r="L62" i="85"/>
  <c r="M62" i="85"/>
  <c r="N62" i="85"/>
  <c r="O62" i="85"/>
  <c r="P62" i="85"/>
  <c r="Q62" i="85"/>
  <c r="R62" i="85"/>
  <c r="S62" i="85"/>
  <c r="T62" i="85"/>
  <c r="L63" i="85"/>
  <c r="M63" i="85"/>
  <c r="N63" i="85"/>
  <c r="O63" i="85"/>
  <c r="P63" i="85"/>
  <c r="Q63" i="85"/>
  <c r="R63" i="85"/>
  <c r="S63" i="85"/>
  <c r="T63" i="85"/>
  <c r="L64" i="85"/>
  <c r="M64" i="85"/>
  <c r="N64" i="85"/>
  <c r="O64" i="85"/>
  <c r="P64" i="85"/>
  <c r="Q64" i="85"/>
  <c r="R64" i="85"/>
  <c r="S64" i="85"/>
  <c r="T64" i="85"/>
  <c r="L65" i="85"/>
  <c r="M65" i="85"/>
  <c r="N65" i="85"/>
  <c r="O65" i="85"/>
  <c r="P65" i="85"/>
  <c r="Q65" i="85"/>
  <c r="R65" i="85"/>
  <c r="S65" i="85"/>
  <c r="T65" i="85"/>
  <c r="L66" i="85"/>
  <c r="M66" i="85"/>
  <c r="N66" i="85"/>
  <c r="O66" i="85"/>
  <c r="P66" i="85"/>
  <c r="Q66" i="85"/>
  <c r="R66" i="85"/>
  <c r="S66" i="85"/>
  <c r="T66" i="85"/>
  <c r="L67" i="85"/>
  <c r="M67" i="85"/>
  <c r="N67" i="85"/>
  <c r="O67" i="85"/>
  <c r="P67" i="85"/>
  <c r="Q67" i="85"/>
  <c r="R67" i="85"/>
  <c r="S67" i="85"/>
  <c r="T67" i="85"/>
  <c r="L68" i="85"/>
  <c r="M68" i="85"/>
  <c r="N68" i="85"/>
  <c r="O68" i="85"/>
  <c r="P68" i="85"/>
  <c r="Q68" i="85"/>
  <c r="R68" i="85"/>
  <c r="S68" i="85"/>
  <c r="T68" i="85"/>
  <c r="L69" i="85"/>
  <c r="M69" i="85"/>
  <c r="N69" i="85"/>
  <c r="O69" i="85"/>
  <c r="P69" i="85"/>
  <c r="Q69" i="85"/>
  <c r="R69" i="85"/>
  <c r="S69" i="85"/>
  <c r="T69" i="85"/>
  <c r="L70" i="85"/>
  <c r="M70" i="85"/>
  <c r="N70" i="85"/>
  <c r="O70" i="85"/>
  <c r="P70" i="85"/>
  <c r="Q70" i="85"/>
  <c r="R70" i="85"/>
  <c r="S70" i="85"/>
  <c r="T70" i="85"/>
  <c r="L71" i="85"/>
  <c r="M71" i="85"/>
  <c r="N71" i="85"/>
  <c r="O71" i="85"/>
  <c r="P71" i="85"/>
  <c r="Q71" i="85"/>
  <c r="R71" i="85"/>
  <c r="S71" i="85"/>
  <c r="T71" i="85"/>
  <c r="L72" i="85"/>
  <c r="M72" i="85"/>
  <c r="N72" i="85"/>
  <c r="O72" i="85"/>
  <c r="P72" i="85"/>
  <c r="Q72" i="85"/>
  <c r="R72" i="85"/>
  <c r="S72" i="85"/>
  <c r="T72" i="85"/>
  <c r="L73" i="85"/>
  <c r="M73" i="85"/>
  <c r="N73" i="85"/>
  <c r="O73" i="85"/>
  <c r="P73" i="85"/>
  <c r="Q73" i="85"/>
  <c r="R73" i="85"/>
  <c r="S73" i="85"/>
  <c r="T73" i="85"/>
  <c r="L74" i="85"/>
  <c r="M74" i="85"/>
  <c r="N74" i="85"/>
  <c r="O74" i="85"/>
  <c r="P74" i="85"/>
  <c r="Q74" i="85"/>
  <c r="R74" i="85"/>
  <c r="S74" i="85"/>
  <c r="T74" i="85"/>
  <c r="L75" i="85"/>
  <c r="M75" i="85"/>
  <c r="N75" i="85"/>
  <c r="O75" i="85"/>
  <c r="P75" i="85"/>
  <c r="Q75" i="85"/>
  <c r="R75" i="85"/>
  <c r="S75" i="85"/>
  <c r="T75" i="85"/>
  <c r="C55" i="85"/>
  <c r="D55" i="85"/>
  <c r="E55" i="85"/>
  <c r="F55" i="85"/>
  <c r="G55" i="85"/>
  <c r="H55" i="85"/>
  <c r="I55" i="85"/>
  <c r="J55" i="85"/>
  <c r="K55" i="85"/>
  <c r="C56" i="85"/>
  <c r="D56" i="85"/>
  <c r="E56" i="85"/>
  <c r="F56" i="85"/>
  <c r="G56" i="85"/>
  <c r="H56" i="85"/>
  <c r="I56" i="85"/>
  <c r="J56" i="85"/>
  <c r="K56" i="85"/>
  <c r="C57" i="85"/>
  <c r="D57" i="85"/>
  <c r="E57" i="85"/>
  <c r="F57" i="85"/>
  <c r="G57" i="85"/>
  <c r="H57" i="85"/>
  <c r="I57" i="85"/>
  <c r="J57" i="85"/>
  <c r="K57" i="85"/>
  <c r="C58" i="85"/>
  <c r="D58" i="85"/>
  <c r="E58" i="85"/>
  <c r="F58" i="85"/>
  <c r="G58" i="85"/>
  <c r="H58" i="85"/>
  <c r="I58" i="85"/>
  <c r="J58" i="85"/>
  <c r="K58" i="85"/>
  <c r="C59" i="85"/>
  <c r="D59" i="85"/>
  <c r="E59" i="85"/>
  <c r="F59" i="85"/>
  <c r="G59" i="85"/>
  <c r="H59" i="85"/>
  <c r="I59" i="85"/>
  <c r="J59" i="85"/>
  <c r="K59" i="85"/>
  <c r="C60" i="85"/>
  <c r="D60" i="85"/>
  <c r="E60" i="85"/>
  <c r="F60" i="85"/>
  <c r="G60" i="85"/>
  <c r="H60" i="85"/>
  <c r="I60" i="85"/>
  <c r="J60" i="85"/>
  <c r="K60" i="85"/>
  <c r="C61" i="85"/>
  <c r="D61" i="85"/>
  <c r="E61" i="85"/>
  <c r="F61" i="85"/>
  <c r="G61" i="85"/>
  <c r="H61" i="85"/>
  <c r="I61" i="85"/>
  <c r="J61" i="85"/>
  <c r="K61" i="85"/>
  <c r="C62" i="85"/>
  <c r="D62" i="85"/>
  <c r="E62" i="85"/>
  <c r="F62" i="85"/>
  <c r="G62" i="85"/>
  <c r="H62" i="85"/>
  <c r="I62" i="85"/>
  <c r="J62" i="85"/>
  <c r="K62" i="85"/>
  <c r="C63" i="85"/>
  <c r="D63" i="85"/>
  <c r="E63" i="85"/>
  <c r="F63" i="85"/>
  <c r="G63" i="85"/>
  <c r="H63" i="85"/>
  <c r="I63" i="85"/>
  <c r="J63" i="85"/>
  <c r="K63" i="85"/>
  <c r="C64" i="85"/>
  <c r="D64" i="85"/>
  <c r="E64" i="85"/>
  <c r="F64" i="85"/>
  <c r="G64" i="85"/>
  <c r="H64" i="85"/>
  <c r="I64" i="85"/>
  <c r="J64" i="85"/>
  <c r="K64" i="85"/>
  <c r="C65" i="85"/>
  <c r="D65" i="85"/>
  <c r="E65" i="85"/>
  <c r="F65" i="85"/>
  <c r="G65" i="85"/>
  <c r="H65" i="85"/>
  <c r="I65" i="85"/>
  <c r="J65" i="85"/>
  <c r="K65" i="85"/>
  <c r="C66" i="85"/>
  <c r="D66" i="85"/>
  <c r="E66" i="85"/>
  <c r="F66" i="85"/>
  <c r="G66" i="85"/>
  <c r="H66" i="85"/>
  <c r="I66" i="85"/>
  <c r="J66" i="85"/>
  <c r="K66" i="85"/>
  <c r="C67" i="85"/>
  <c r="D67" i="85"/>
  <c r="E67" i="85"/>
  <c r="F67" i="85"/>
  <c r="G67" i="85"/>
  <c r="H67" i="85"/>
  <c r="I67" i="85"/>
  <c r="J67" i="85"/>
  <c r="K67" i="85"/>
  <c r="C68" i="85"/>
  <c r="D68" i="85"/>
  <c r="E68" i="85"/>
  <c r="F68" i="85"/>
  <c r="G68" i="85"/>
  <c r="H68" i="85"/>
  <c r="I68" i="85"/>
  <c r="J68" i="85"/>
  <c r="K68" i="85"/>
  <c r="C69" i="85"/>
  <c r="D69" i="85"/>
  <c r="E69" i="85"/>
  <c r="F69" i="85"/>
  <c r="G69" i="85"/>
  <c r="H69" i="85"/>
  <c r="I69" i="85"/>
  <c r="J69" i="85"/>
  <c r="K69" i="85"/>
  <c r="C70" i="85"/>
  <c r="D70" i="85"/>
  <c r="E70" i="85"/>
  <c r="F70" i="85"/>
  <c r="G70" i="85"/>
  <c r="H70" i="85"/>
  <c r="I70" i="85"/>
  <c r="J70" i="85"/>
  <c r="K70" i="85"/>
  <c r="C71" i="85"/>
  <c r="D71" i="85"/>
  <c r="E71" i="85"/>
  <c r="F71" i="85"/>
  <c r="G71" i="85"/>
  <c r="H71" i="85"/>
  <c r="I71" i="85"/>
  <c r="J71" i="85"/>
  <c r="K71" i="85"/>
  <c r="C72" i="85"/>
  <c r="D72" i="85"/>
  <c r="E72" i="85"/>
  <c r="F72" i="85"/>
  <c r="G72" i="85"/>
  <c r="H72" i="85"/>
  <c r="I72" i="85"/>
  <c r="J72" i="85"/>
  <c r="K72" i="85"/>
  <c r="C73" i="85"/>
  <c r="D73" i="85"/>
  <c r="E73" i="85"/>
  <c r="F73" i="85"/>
  <c r="G73" i="85"/>
  <c r="H73" i="85"/>
  <c r="I73" i="85"/>
  <c r="J73" i="85"/>
  <c r="K73" i="85"/>
  <c r="C74" i="85"/>
  <c r="D74" i="85"/>
  <c r="E74" i="85"/>
  <c r="F74" i="85"/>
  <c r="G74" i="85"/>
  <c r="H74" i="85"/>
  <c r="I74" i="85"/>
  <c r="J74" i="85"/>
  <c r="K74" i="85"/>
  <c r="C75" i="85"/>
  <c r="D75" i="85"/>
  <c r="E75" i="85"/>
  <c r="F75" i="85"/>
  <c r="G75" i="85"/>
  <c r="H75" i="85"/>
  <c r="I75" i="85"/>
  <c r="J75" i="85"/>
  <c r="K75" i="85"/>
  <c r="B56" i="85"/>
  <c r="B57" i="85"/>
  <c r="B58" i="85"/>
  <c r="B59" i="85"/>
  <c r="B60" i="85"/>
  <c r="B61" i="85"/>
  <c r="B62" i="85"/>
  <c r="B63" i="85"/>
  <c r="B64" i="85"/>
  <c r="B65" i="85"/>
  <c r="B66" i="85"/>
  <c r="B67" i="85"/>
  <c r="B68" i="85"/>
  <c r="B69" i="85"/>
  <c r="B70" i="85"/>
  <c r="B71" i="85"/>
  <c r="B72" i="85"/>
  <c r="B73" i="85"/>
  <c r="B74" i="85"/>
  <c r="B75" i="85"/>
  <c r="B55" i="85"/>
  <c r="I42" i="85" l="1"/>
  <c r="S42" i="85" s="1"/>
  <c r="I34" i="85"/>
  <c r="S34" i="85" s="1"/>
  <c r="G33" i="85"/>
  <c r="Q33" i="85" s="1"/>
  <c r="G32" i="85"/>
  <c r="Q32" i="85" s="1"/>
  <c r="L16" i="153"/>
  <c r="L17" i="153"/>
  <c r="L18" i="153"/>
  <c r="L19" i="153"/>
  <c r="C34" i="85" s="1"/>
  <c r="M34" i="85" s="1"/>
  <c r="L20" i="153"/>
  <c r="F35" i="85" s="1"/>
  <c r="P35" i="85" s="1"/>
  <c r="L21" i="153"/>
  <c r="J36" i="85" s="1"/>
  <c r="T36" i="85" s="1"/>
  <c r="L22" i="153"/>
  <c r="H37" i="85" s="1"/>
  <c r="R37" i="85" s="1"/>
  <c r="L23" i="153"/>
  <c r="B38" i="85" s="1"/>
  <c r="L38" i="85" s="1"/>
  <c r="L24" i="153"/>
  <c r="L25" i="153"/>
  <c r="K40" i="85" s="1"/>
  <c r="U40" i="85" s="1"/>
  <c r="L26" i="153"/>
  <c r="G41" i="85" s="1"/>
  <c r="Q41" i="85" s="1"/>
  <c r="L27" i="153"/>
  <c r="C42" i="85" s="1"/>
  <c r="M42" i="85" s="1"/>
  <c r="L28" i="153"/>
  <c r="J43" i="85" s="1"/>
  <c r="T43" i="85" s="1"/>
  <c r="L29" i="153"/>
  <c r="J44" i="85" s="1"/>
  <c r="T44" i="85" s="1"/>
  <c r="L30" i="153"/>
  <c r="H45" i="85" s="1"/>
  <c r="R45" i="85" s="1"/>
  <c r="L31" i="153"/>
  <c r="B46" i="85" s="1"/>
  <c r="L46" i="85" s="1"/>
  <c r="L32" i="153"/>
  <c r="L33" i="153"/>
  <c r="F48" i="85" s="1"/>
  <c r="P48" i="85" s="1"/>
  <c r="L34" i="153"/>
  <c r="G49" i="85" s="1"/>
  <c r="Q49" i="85" s="1"/>
  <c r="L35" i="153"/>
  <c r="D50" i="85" s="1"/>
  <c r="N50" i="85" s="1"/>
  <c r="L15" i="153"/>
  <c r="F30" i="85" s="1"/>
  <c r="P30" i="85" s="1"/>
  <c r="I38" i="85" l="1"/>
  <c r="S38" i="85" s="1"/>
  <c r="I46" i="85"/>
  <c r="S46" i="85" s="1"/>
  <c r="H50" i="85"/>
  <c r="R50" i="85" s="1"/>
  <c r="B49" i="85"/>
  <c r="L49" i="85" s="1"/>
  <c r="B41" i="85"/>
  <c r="L41" i="85" s="1"/>
  <c r="B33" i="85"/>
  <c r="L33" i="85" s="1"/>
  <c r="K49" i="85"/>
  <c r="U49" i="85" s="1"/>
  <c r="I49" i="85"/>
  <c r="S49" i="85" s="1"/>
  <c r="I44" i="85"/>
  <c r="S44" i="85" s="1"/>
  <c r="I36" i="85"/>
  <c r="S36" i="85" s="1"/>
  <c r="G42" i="85"/>
  <c r="Q42" i="85" s="1"/>
  <c r="K42" i="85"/>
  <c r="U42" i="85" s="1"/>
  <c r="F42" i="85"/>
  <c r="P42" i="85" s="1"/>
  <c r="K32" i="85"/>
  <c r="U32" i="85" s="1"/>
  <c r="I41" i="85"/>
  <c r="S41" i="85" s="1"/>
  <c r="E50" i="85"/>
  <c r="O50" i="85" s="1"/>
  <c r="C50" i="85"/>
  <c r="M50" i="85" s="1"/>
  <c r="G34" i="85"/>
  <c r="Q34" i="85" s="1"/>
  <c r="F34" i="85"/>
  <c r="P34" i="85" s="1"/>
  <c r="H48" i="85"/>
  <c r="R48" i="85" s="1"/>
  <c r="I33" i="85"/>
  <c r="S33" i="85" s="1"/>
  <c r="J42" i="85"/>
  <c r="T42" i="85" s="1"/>
  <c r="H40" i="85"/>
  <c r="R40" i="85" s="1"/>
  <c r="K50" i="85"/>
  <c r="U50" i="85" s="1"/>
  <c r="J34" i="85"/>
  <c r="T34" i="85" s="1"/>
  <c r="B48" i="85"/>
  <c r="L48" i="85" s="1"/>
  <c r="B40" i="85"/>
  <c r="L40" i="85" s="1"/>
  <c r="B32" i="85"/>
  <c r="L32" i="85" s="1"/>
  <c r="G50" i="85"/>
  <c r="Q50" i="85" s="1"/>
  <c r="G44" i="85"/>
  <c r="Q44" i="85" s="1"/>
  <c r="G36" i="85"/>
  <c r="Q36" i="85" s="1"/>
  <c r="B47" i="85"/>
  <c r="L47" i="85" s="1"/>
  <c r="B39" i="85"/>
  <c r="L39" i="85" s="1"/>
  <c r="B31" i="85"/>
  <c r="L31" i="85" s="1"/>
  <c r="K48" i="85"/>
  <c r="U48" i="85" s="1"/>
  <c r="F50" i="85"/>
  <c r="P50" i="85" s="1"/>
  <c r="H42" i="85"/>
  <c r="R42" i="85" s="1"/>
  <c r="H34" i="85"/>
  <c r="R34" i="85" s="1"/>
  <c r="J30" i="85"/>
  <c r="T30" i="85" s="1"/>
  <c r="J50" i="85"/>
  <c r="T50" i="85" s="1"/>
  <c r="F49" i="85"/>
  <c r="P49" i="85" s="1"/>
  <c r="F41" i="85"/>
  <c r="P41" i="85" s="1"/>
  <c r="F33" i="85"/>
  <c r="P33" i="85" s="1"/>
  <c r="J37" i="85"/>
  <c r="T37" i="85" s="1"/>
  <c r="K30" i="85"/>
  <c r="U30" i="85" s="1"/>
  <c r="J38" i="85"/>
  <c r="T38" i="85" s="1"/>
  <c r="I48" i="85"/>
  <c r="S48" i="85" s="1"/>
  <c r="H44" i="85"/>
  <c r="R44" i="85" s="1"/>
  <c r="I40" i="85"/>
  <c r="S40" i="85" s="1"/>
  <c r="H36" i="85"/>
  <c r="R36" i="85" s="1"/>
  <c r="I32" i="85"/>
  <c r="S32" i="85" s="1"/>
  <c r="H32" i="85"/>
  <c r="R32" i="85" s="1"/>
  <c r="G48" i="85"/>
  <c r="Q48" i="85" s="1"/>
  <c r="I43" i="85"/>
  <c r="S43" i="85" s="1"/>
  <c r="E42" i="85"/>
  <c r="O42" i="85" s="1"/>
  <c r="G40" i="85"/>
  <c r="Q40" i="85" s="1"/>
  <c r="I35" i="85"/>
  <c r="S35" i="85" s="1"/>
  <c r="E34" i="85"/>
  <c r="O34" i="85" s="1"/>
  <c r="B45" i="85"/>
  <c r="L45" i="85" s="1"/>
  <c r="B37" i="85"/>
  <c r="L37" i="85" s="1"/>
  <c r="K41" i="85"/>
  <c r="U41" i="85" s="1"/>
  <c r="J46" i="85"/>
  <c r="T46" i="85" s="1"/>
  <c r="J35" i="85"/>
  <c r="T35" i="85" s="1"/>
  <c r="B50" i="85"/>
  <c r="L50" i="85" s="1"/>
  <c r="H43" i="85"/>
  <c r="R43" i="85" s="1"/>
  <c r="B42" i="85"/>
  <c r="L42" i="85" s="1"/>
  <c r="F40" i="85"/>
  <c r="P40" i="85" s="1"/>
  <c r="H35" i="85"/>
  <c r="R35" i="85" s="1"/>
  <c r="B34" i="85"/>
  <c r="L34" i="85" s="1"/>
  <c r="I30" i="85"/>
  <c r="S30" i="85" s="1"/>
  <c r="G35" i="85"/>
  <c r="Q35" i="85" s="1"/>
  <c r="H30" i="85"/>
  <c r="R30" i="85" s="1"/>
  <c r="B30" i="85"/>
  <c r="L30" i="85" s="1"/>
  <c r="B43" i="85"/>
  <c r="L43" i="85" s="1"/>
  <c r="B35" i="85"/>
  <c r="L35" i="85" s="1"/>
  <c r="K34" i="85"/>
  <c r="U34" i="85" s="1"/>
  <c r="I50" i="85"/>
  <c r="S50" i="85" s="1"/>
  <c r="H49" i="85"/>
  <c r="R49" i="85" s="1"/>
  <c r="I45" i="85"/>
  <c r="S45" i="85" s="1"/>
  <c r="F43" i="85"/>
  <c r="P43" i="85" s="1"/>
  <c r="H41" i="85"/>
  <c r="R41" i="85" s="1"/>
  <c r="I37" i="85"/>
  <c r="S37" i="85" s="1"/>
  <c r="H33" i="85"/>
  <c r="R33" i="85" s="1"/>
  <c r="G30" i="85"/>
  <c r="Q30" i="85" s="1"/>
  <c r="B44" i="85"/>
  <c r="L44" i="85" s="1"/>
  <c r="B36" i="85"/>
  <c r="L36" i="85" s="1"/>
  <c r="J45" i="85"/>
  <c r="T45" i="85" s="1"/>
  <c r="G43" i="85"/>
  <c r="Q43" i="85" s="1"/>
  <c r="K33" i="85"/>
  <c r="U33" i="85" s="1"/>
  <c r="I47" i="85"/>
  <c r="S47" i="85" s="1"/>
  <c r="I39" i="85"/>
  <c r="S39" i="85" s="1"/>
  <c r="I31" i="85"/>
  <c r="S31" i="85" s="1"/>
  <c r="K47" i="85"/>
  <c r="U47" i="85" s="1"/>
  <c r="K39" i="85"/>
  <c r="U39" i="85" s="1"/>
  <c r="K31" i="85"/>
  <c r="U31" i="85" s="1"/>
  <c r="K46" i="85"/>
  <c r="U46" i="85" s="1"/>
  <c r="G31" i="85"/>
  <c r="Q31" i="85" s="1"/>
  <c r="K45" i="85"/>
  <c r="U45" i="85" s="1"/>
  <c r="F32" i="85"/>
  <c r="P32" i="85" s="1"/>
  <c r="F31" i="85"/>
  <c r="P31" i="85" s="1"/>
  <c r="E49" i="85"/>
  <c r="O49" i="85" s="1"/>
  <c r="E48" i="85"/>
  <c r="O48" i="85" s="1"/>
  <c r="E47" i="85"/>
  <c r="O47" i="85" s="1"/>
  <c r="E46" i="85"/>
  <c r="O46" i="85" s="1"/>
  <c r="E45" i="85"/>
  <c r="O45" i="85" s="1"/>
  <c r="E44" i="85"/>
  <c r="O44" i="85" s="1"/>
  <c r="E43" i="85"/>
  <c r="O43" i="85" s="1"/>
  <c r="E41" i="85"/>
  <c r="O41" i="85" s="1"/>
  <c r="E40" i="85"/>
  <c r="O40" i="85" s="1"/>
  <c r="E39" i="85"/>
  <c r="O39" i="85" s="1"/>
  <c r="E38" i="85"/>
  <c r="O38" i="85" s="1"/>
  <c r="E37" i="85"/>
  <c r="O37" i="85" s="1"/>
  <c r="E36" i="85"/>
  <c r="O36" i="85" s="1"/>
  <c r="E35" i="85"/>
  <c r="O35" i="85" s="1"/>
  <c r="E33" i="85"/>
  <c r="O33" i="85" s="1"/>
  <c r="E32" i="85"/>
  <c r="O32" i="85" s="1"/>
  <c r="E31" i="85"/>
  <c r="O31" i="85" s="1"/>
  <c r="E30" i="85"/>
  <c r="O30" i="85" s="1"/>
  <c r="K43" i="85"/>
  <c r="U43" i="85" s="1"/>
  <c r="K35" i="85"/>
  <c r="U35" i="85" s="1"/>
  <c r="J49" i="85"/>
  <c r="T49" i="85" s="1"/>
  <c r="J41" i="85"/>
  <c r="T41" i="85" s="1"/>
  <c r="J33" i="85"/>
  <c r="T33" i="85" s="1"/>
  <c r="D49" i="85"/>
  <c r="N49" i="85" s="1"/>
  <c r="D48" i="85"/>
  <c r="N48" i="85" s="1"/>
  <c r="D47" i="85"/>
  <c r="N47" i="85" s="1"/>
  <c r="D46" i="85"/>
  <c r="N46" i="85" s="1"/>
  <c r="D45" i="85"/>
  <c r="N45" i="85" s="1"/>
  <c r="D44" i="85"/>
  <c r="N44" i="85" s="1"/>
  <c r="D43" i="85"/>
  <c r="N43" i="85" s="1"/>
  <c r="D42" i="85"/>
  <c r="N42" i="85" s="1"/>
  <c r="D41" i="85"/>
  <c r="N41" i="85" s="1"/>
  <c r="D40" i="85"/>
  <c r="N40" i="85" s="1"/>
  <c r="D39" i="85"/>
  <c r="N39" i="85" s="1"/>
  <c r="D38" i="85"/>
  <c r="N38" i="85" s="1"/>
  <c r="D37" i="85"/>
  <c r="N37" i="85" s="1"/>
  <c r="D36" i="85"/>
  <c r="N36" i="85" s="1"/>
  <c r="D35" i="85"/>
  <c r="N35" i="85" s="1"/>
  <c r="D34" i="85"/>
  <c r="N34" i="85" s="1"/>
  <c r="D33" i="85"/>
  <c r="N33" i="85" s="1"/>
  <c r="D32" i="85"/>
  <c r="N32" i="85" s="1"/>
  <c r="D31" i="85"/>
  <c r="N31" i="85" s="1"/>
  <c r="D30" i="85"/>
  <c r="N30" i="85" s="1"/>
  <c r="H46" i="85"/>
  <c r="R46" i="85" s="1"/>
  <c r="H38" i="85"/>
  <c r="R38" i="85" s="1"/>
  <c r="K38" i="85"/>
  <c r="U38" i="85" s="1"/>
  <c r="G47" i="85"/>
  <c r="Q47" i="85" s="1"/>
  <c r="G46" i="85"/>
  <c r="Q46" i="85" s="1"/>
  <c r="G45" i="85"/>
  <c r="Q45" i="85" s="1"/>
  <c r="G39" i="85"/>
  <c r="Q39" i="85" s="1"/>
  <c r="G37" i="85"/>
  <c r="Q37" i="85" s="1"/>
  <c r="F47" i="85"/>
  <c r="P47" i="85" s="1"/>
  <c r="F45" i="85"/>
  <c r="P45" i="85" s="1"/>
  <c r="F39" i="85"/>
  <c r="P39" i="85" s="1"/>
  <c r="F38" i="85"/>
  <c r="P38" i="85" s="1"/>
  <c r="F36" i="85"/>
  <c r="P36" i="85" s="1"/>
  <c r="K44" i="85"/>
  <c r="U44" i="85" s="1"/>
  <c r="K36" i="85"/>
  <c r="U36" i="85" s="1"/>
  <c r="J48" i="85"/>
  <c r="T48" i="85" s="1"/>
  <c r="J40" i="85"/>
  <c r="T40" i="85" s="1"/>
  <c r="J32" i="85"/>
  <c r="T32" i="85" s="1"/>
  <c r="C49" i="85"/>
  <c r="M49" i="85" s="1"/>
  <c r="C48" i="85"/>
  <c r="M48" i="85" s="1"/>
  <c r="C47" i="85"/>
  <c r="M47" i="85" s="1"/>
  <c r="C46" i="85"/>
  <c r="M46" i="85" s="1"/>
  <c r="C45" i="85"/>
  <c r="M45" i="85" s="1"/>
  <c r="C44" i="85"/>
  <c r="M44" i="85" s="1"/>
  <c r="C43" i="85"/>
  <c r="M43" i="85" s="1"/>
  <c r="C41" i="85"/>
  <c r="M41" i="85" s="1"/>
  <c r="C40" i="85"/>
  <c r="M40" i="85" s="1"/>
  <c r="C39" i="85"/>
  <c r="M39" i="85" s="1"/>
  <c r="C38" i="85"/>
  <c r="M38" i="85" s="1"/>
  <c r="C37" i="85"/>
  <c r="M37" i="85" s="1"/>
  <c r="C36" i="85"/>
  <c r="M36" i="85" s="1"/>
  <c r="C35" i="85"/>
  <c r="M35" i="85" s="1"/>
  <c r="C33" i="85"/>
  <c r="M33" i="85" s="1"/>
  <c r="C32" i="85"/>
  <c r="M32" i="85" s="1"/>
  <c r="C31" i="85"/>
  <c r="M31" i="85" s="1"/>
  <c r="C30" i="85"/>
  <c r="M30" i="85" s="1"/>
  <c r="H47" i="85"/>
  <c r="R47" i="85" s="1"/>
  <c r="H39" i="85"/>
  <c r="R39" i="85" s="1"/>
  <c r="H31" i="85"/>
  <c r="R31" i="85" s="1"/>
  <c r="G38" i="85"/>
  <c r="Q38" i="85" s="1"/>
  <c r="K37" i="85"/>
  <c r="U37" i="85" s="1"/>
  <c r="F46" i="85"/>
  <c r="P46" i="85" s="1"/>
  <c r="F44" i="85"/>
  <c r="P44" i="85" s="1"/>
  <c r="F37" i="85"/>
  <c r="P37" i="85" s="1"/>
  <c r="J47" i="85"/>
  <c r="T47" i="85" s="1"/>
  <c r="J39" i="85"/>
  <c r="T39" i="85" s="1"/>
  <c r="J31" i="85"/>
  <c r="T31" i="85" s="1"/>
  <c r="V34" i="152"/>
  <c r="U34" i="152"/>
  <c r="T34" i="152"/>
  <c r="S34" i="152"/>
  <c r="R34" i="152"/>
  <c r="Q34" i="152"/>
  <c r="P34" i="152"/>
  <c r="O34" i="152"/>
  <c r="N34" i="152"/>
  <c r="M34" i="152"/>
  <c r="L34" i="152"/>
  <c r="K34" i="152"/>
  <c r="J34" i="152"/>
  <c r="I34" i="152"/>
  <c r="H34" i="152"/>
  <c r="G34" i="152"/>
  <c r="F34" i="152"/>
  <c r="E34" i="152"/>
  <c r="D34" i="152"/>
  <c r="C34" i="152"/>
  <c r="B34" i="152"/>
  <c r="V16" i="152"/>
  <c r="U16" i="152"/>
  <c r="T16" i="152"/>
  <c r="S16" i="152"/>
  <c r="R16" i="152"/>
  <c r="Q16" i="152"/>
  <c r="P16" i="152"/>
  <c r="O16" i="152"/>
  <c r="N16" i="152"/>
  <c r="M16" i="152"/>
  <c r="L16" i="152"/>
  <c r="K16" i="152"/>
  <c r="J16" i="152"/>
  <c r="I16" i="152"/>
  <c r="H16" i="152"/>
  <c r="G16" i="152"/>
  <c r="F16" i="152"/>
  <c r="E16" i="152"/>
  <c r="D16" i="152"/>
  <c r="C16" i="152"/>
  <c r="B16" i="152"/>
  <c r="C5" i="85" l="1"/>
  <c r="M5" i="85" s="1"/>
  <c r="D5" i="85"/>
  <c r="N5" i="85" s="1"/>
  <c r="E5" i="85"/>
  <c r="O5" i="85" s="1"/>
  <c r="F5" i="85"/>
  <c r="P5" i="85" s="1"/>
  <c r="G5" i="85"/>
  <c r="Q5" i="85" s="1"/>
  <c r="H5" i="85"/>
  <c r="R5" i="85" s="1"/>
  <c r="I5" i="85"/>
  <c r="S5" i="85" s="1"/>
  <c r="J5" i="85"/>
  <c r="T5" i="85" s="1"/>
  <c r="K5" i="85"/>
  <c r="U5" i="85" s="1"/>
  <c r="C6" i="85"/>
  <c r="M6" i="85" s="1"/>
  <c r="D6" i="85"/>
  <c r="N6" i="85" s="1"/>
  <c r="E6" i="85"/>
  <c r="O6" i="85" s="1"/>
  <c r="F6" i="85"/>
  <c r="P6" i="85" s="1"/>
  <c r="G6" i="85"/>
  <c r="Q6" i="85" s="1"/>
  <c r="H6" i="85"/>
  <c r="R6" i="85" s="1"/>
  <c r="I6" i="85"/>
  <c r="S6" i="85" s="1"/>
  <c r="J6" i="85"/>
  <c r="T6" i="85" s="1"/>
  <c r="K6" i="85"/>
  <c r="U6" i="85" s="1"/>
  <c r="C7" i="85"/>
  <c r="M7" i="85" s="1"/>
  <c r="D7" i="85"/>
  <c r="N7" i="85" s="1"/>
  <c r="E7" i="85"/>
  <c r="O7" i="85" s="1"/>
  <c r="F7" i="85"/>
  <c r="P7" i="85" s="1"/>
  <c r="G7" i="85"/>
  <c r="Q7" i="85" s="1"/>
  <c r="H7" i="85"/>
  <c r="R7" i="85" s="1"/>
  <c r="I7" i="85"/>
  <c r="S7" i="85" s="1"/>
  <c r="J7" i="85"/>
  <c r="T7" i="85" s="1"/>
  <c r="K7" i="85"/>
  <c r="U7" i="85" s="1"/>
  <c r="C8" i="85"/>
  <c r="M8" i="85" s="1"/>
  <c r="D8" i="85"/>
  <c r="N8" i="85" s="1"/>
  <c r="E8" i="85"/>
  <c r="O8" i="85" s="1"/>
  <c r="F8" i="85"/>
  <c r="P8" i="85" s="1"/>
  <c r="G8" i="85"/>
  <c r="Q8" i="85" s="1"/>
  <c r="H8" i="85"/>
  <c r="R8" i="85" s="1"/>
  <c r="I8" i="85"/>
  <c r="S8" i="85" s="1"/>
  <c r="J8" i="85"/>
  <c r="T8" i="85" s="1"/>
  <c r="K8" i="85"/>
  <c r="U8" i="85" s="1"/>
  <c r="C9" i="85"/>
  <c r="M9" i="85" s="1"/>
  <c r="D9" i="85"/>
  <c r="N9" i="85" s="1"/>
  <c r="E9" i="85"/>
  <c r="O9" i="85" s="1"/>
  <c r="F9" i="85"/>
  <c r="P9" i="85" s="1"/>
  <c r="G9" i="85"/>
  <c r="Q9" i="85" s="1"/>
  <c r="H9" i="85"/>
  <c r="R9" i="85" s="1"/>
  <c r="I9" i="85"/>
  <c r="S9" i="85" s="1"/>
  <c r="J9" i="85"/>
  <c r="T9" i="85" s="1"/>
  <c r="K9" i="85"/>
  <c r="U9" i="85" s="1"/>
  <c r="C10" i="85"/>
  <c r="M10" i="85" s="1"/>
  <c r="D10" i="85"/>
  <c r="N10" i="85" s="1"/>
  <c r="E10" i="85"/>
  <c r="O10" i="85" s="1"/>
  <c r="F10" i="85"/>
  <c r="P10" i="85" s="1"/>
  <c r="G10" i="85"/>
  <c r="Q10" i="85" s="1"/>
  <c r="H10" i="85"/>
  <c r="R10" i="85" s="1"/>
  <c r="I10" i="85"/>
  <c r="S10" i="85" s="1"/>
  <c r="J10" i="85"/>
  <c r="T10" i="85" s="1"/>
  <c r="K10" i="85"/>
  <c r="U10" i="85" s="1"/>
  <c r="C11" i="85"/>
  <c r="M11" i="85" s="1"/>
  <c r="D11" i="85"/>
  <c r="N11" i="85" s="1"/>
  <c r="E11" i="85"/>
  <c r="O11" i="85" s="1"/>
  <c r="F11" i="85"/>
  <c r="P11" i="85" s="1"/>
  <c r="G11" i="85"/>
  <c r="Q11" i="85" s="1"/>
  <c r="H11" i="85"/>
  <c r="R11" i="85" s="1"/>
  <c r="I11" i="85"/>
  <c r="S11" i="85" s="1"/>
  <c r="J11" i="85"/>
  <c r="T11" i="85" s="1"/>
  <c r="K11" i="85"/>
  <c r="U11" i="85" s="1"/>
  <c r="C12" i="85"/>
  <c r="M12" i="85" s="1"/>
  <c r="D12" i="85"/>
  <c r="N12" i="85" s="1"/>
  <c r="E12" i="85"/>
  <c r="O12" i="85" s="1"/>
  <c r="F12" i="85"/>
  <c r="P12" i="85" s="1"/>
  <c r="G12" i="85"/>
  <c r="Q12" i="85" s="1"/>
  <c r="H12" i="85"/>
  <c r="R12" i="85" s="1"/>
  <c r="I12" i="85"/>
  <c r="S12" i="85" s="1"/>
  <c r="J12" i="85"/>
  <c r="T12" i="85" s="1"/>
  <c r="K12" i="85"/>
  <c r="U12" i="85" s="1"/>
  <c r="C13" i="85"/>
  <c r="M13" i="85" s="1"/>
  <c r="D13" i="85"/>
  <c r="N13" i="85" s="1"/>
  <c r="E13" i="85"/>
  <c r="O13" i="85" s="1"/>
  <c r="F13" i="85"/>
  <c r="P13" i="85" s="1"/>
  <c r="G13" i="85"/>
  <c r="Q13" i="85" s="1"/>
  <c r="H13" i="85"/>
  <c r="R13" i="85" s="1"/>
  <c r="I13" i="85"/>
  <c r="S13" i="85" s="1"/>
  <c r="J13" i="85"/>
  <c r="T13" i="85" s="1"/>
  <c r="K13" i="85"/>
  <c r="U13" i="85" s="1"/>
  <c r="C14" i="85"/>
  <c r="M14" i="85" s="1"/>
  <c r="D14" i="85"/>
  <c r="N14" i="85" s="1"/>
  <c r="E14" i="85"/>
  <c r="O14" i="85" s="1"/>
  <c r="F14" i="85"/>
  <c r="P14" i="85" s="1"/>
  <c r="G14" i="85"/>
  <c r="Q14" i="85" s="1"/>
  <c r="H14" i="85"/>
  <c r="R14" i="85" s="1"/>
  <c r="I14" i="85"/>
  <c r="S14" i="85" s="1"/>
  <c r="J14" i="85"/>
  <c r="T14" i="85" s="1"/>
  <c r="K14" i="85"/>
  <c r="U14" i="85" s="1"/>
  <c r="C15" i="85"/>
  <c r="M15" i="85" s="1"/>
  <c r="D15" i="85"/>
  <c r="N15" i="85" s="1"/>
  <c r="E15" i="85"/>
  <c r="O15" i="85" s="1"/>
  <c r="F15" i="85"/>
  <c r="P15" i="85" s="1"/>
  <c r="G15" i="85"/>
  <c r="Q15" i="85" s="1"/>
  <c r="H15" i="85"/>
  <c r="R15" i="85" s="1"/>
  <c r="I15" i="85"/>
  <c r="S15" i="85" s="1"/>
  <c r="J15" i="85"/>
  <c r="T15" i="85" s="1"/>
  <c r="K15" i="85"/>
  <c r="U15" i="85" s="1"/>
  <c r="C16" i="85"/>
  <c r="M16" i="85" s="1"/>
  <c r="D16" i="85"/>
  <c r="N16" i="85" s="1"/>
  <c r="E16" i="85"/>
  <c r="O16" i="85" s="1"/>
  <c r="F16" i="85"/>
  <c r="P16" i="85" s="1"/>
  <c r="G16" i="85"/>
  <c r="Q16" i="85" s="1"/>
  <c r="H16" i="85"/>
  <c r="R16" i="85" s="1"/>
  <c r="I16" i="85"/>
  <c r="S16" i="85" s="1"/>
  <c r="J16" i="85"/>
  <c r="T16" i="85" s="1"/>
  <c r="K16" i="85"/>
  <c r="U16" i="85" s="1"/>
  <c r="C17" i="85"/>
  <c r="M17" i="85" s="1"/>
  <c r="D17" i="85"/>
  <c r="N17" i="85" s="1"/>
  <c r="E17" i="85"/>
  <c r="O17" i="85" s="1"/>
  <c r="F17" i="85"/>
  <c r="P17" i="85" s="1"/>
  <c r="G17" i="85"/>
  <c r="Q17" i="85" s="1"/>
  <c r="H17" i="85"/>
  <c r="R17" i="85" s="1"/>
  <c r="I17" i="85"/>
  <c r="S17" i="85" s="1"/>
  <c r="J17" i="85"/>
  <c r="T17" i="85" s="1"/>
  <c r="K17" i="85"/>
  <c r="U17" i="85" s="1"/>
  <c r="C18" i="85"/>
  <c r="M18" i="85" s="1"/>
  <c r="D18" i="85"/>
  <c r="N18" i="85" s="1"/>
  <c r="E18" i="85"/>
  <c r="O18" i="85" s="1"/>
  <c r="F18" i="85"/>
  <c r="P18" i="85" s="1"/>
  <c r="G18" i="85"/>
  <c r="Q18" i="85" s="1"/>
  <c r="H18" i="85"/>
  <c r="R18" i="85" s="1"/>
  <c r="I18" i="85"/>
  <c r="S18" i="85" s="1"/>
  <c r="J18" i="85"/>
  <c r="T18" i="85" s="1"/>
  <c r="K18" i="85"/>
  <c r="U18" i="85" s="1"/>
  <c r="C19" i="85"/>
  <c r="M19" i="85" s="1"/>
  <c r="D19" i="85"/>
  <c r="N19" i="85" s="1"/>
  <c r="E19" i="85"/>
  <c r="O19" i="85" s="1"/>
  <c r="F19" i="85"/>
  <c r="P19" i="85" s="1"/>
  <c r="G19" i="85"/>
  <c r="Q19" i="85" s="1"/>
  <c r="H19" i="85"/>
  <c r="R19" i="85" s="1"/>
  <c r="I19" i="85"/>
  <c r="S19" i="85" s="1"/>
  <c r="J19" i="85"/>
  <c r="T19" i="85" s="1"/>
  <c r="K19" i="85"/>
  <c r="U19" i="85" s="1"/>
  <c r="C20" i="85"/>
  <c r="M20" i="85" s="1"/>
  <c r="D20" i="85"/>
  <c r="N20" i="85" s="1"/>
  <c r="E20" i="85"/>
  <c r="O20" i="85" s="1"/>
  <c r="F20" i="85"/>
  <c r="P20" i="85" s="1"/>
  <c r="G20" i="85"/>
  <c r="Q20" i="85" s="1"/>
  <c r="H20" i="85"/>
  <c r="R20" i="85" s="1"/>
  <c r="I20" i="85"/>
  <c r="S20" i="85" s="1"/>
  <c r="J20" i="85"/>
  <c r="T20" i="85" s="1"/>
  <c r="K20" i="85"/>
  <c r="U20" i="85" s="1"/>
  <c r="C21" i="85"/>
  <c r="M21" i="85" s="1"/>
  <c r="D21" i="85"/>
  <c r="N21" i="85" s="1"/>
  <c r="E21" i="85"/>
  <c r="O21" i="85" s="1"/>
  <c r="F21" i="85"/>
  <c r="P21" i="85" s="1"/>
  <c r="G21" i="85"/>
  <c r="Q21" i="85" s="1"/>
  <c r="H21" i="85"/>
  <c r="R21" i="85" s="1"/>
  <c r="I21" i="85"/>
  <c r="S21" i="85" s="1"/>
  <c r="J21" i="85"/>
  <c r="T21" i="85" s="1"/>
  <c r="K21" i="85"/>
  <c r="U21" i="85" s="1"/>
  <c r="C22" i="85"/>
  <c r="M22" i="85" s="1"/>
  <c r="D22" i="85"/>
  <c r="N22" i="85" s="1"/>
  <c r="E22" i="85"/>
  <c r="O22" i="85" s="1"/>
  <c r="F22" i="85"/>
  <c r="P22" i="85" s="1"/>
  <c r="G22" i="85"/>
  <c r="Q22" i="85" s="1"/>
  <c r="H22" i="85"/>
  <c r="R22" i="85" s="1"/>
  <c r="I22" i="85"/>
  <c r="S22" i="85" s="1"/>
  <c r="J22" i="85"/>
  <c r="T22" i="85" s="1"/>
  <c r="K22" i="85"/>
  <c r="U22" i="85" s="1"/>
  <c r="C23" i="85"/>
  <c r="M23" i="85" s="1"/>
  <c r="D23" i="85"/>
  <c r="N23" i="85" s="1"/>
  <c r="E23" i="85"/>
  <c r="O23" i="85" s="1"/>
  <c r="F23" i="85"/>
  <c r="P23" i="85" s="1"/>
  <c r="G23" i="85"/>
  <c r="Q23" i="85" s="1"/>
  <c r="H23" i="85"/>
  <c r="R23" i="85" s="1"/>
  <c r="I23" i="85"/>
  <c r="S23" i="85" s="1"/>
  <c r="J23" i="85"/>
  <c r="T23" i="85" s="1"/>
  <c r="K23" i="85"/>
  <c r="U23" i="85" s="1"/>
  <c r="C24" i="85"/>
  <c r="M24" i="85" s="1"/>
  <c r="D24" i="85"/>
  <c r="N24" i="85" s="1"/>
  <c r="E24" i="85"/>
  <c r="O24" i="85" s="1"/>
  <c r="F24" i="85"/>
  <c r="P24" i="85" s="1"/>
  <c r="G24" i="85"/>
  <c r="Q24" i="85" s="1"/>
  <c r="H24" i="85"/>
  <c r="R24" i="85" s="1"/>
  <c r="I24" i="85"/>
  <c r="S24" i="85" s="1"/>
  <c r="J24" i="85"/>
  <c r="T24" i="85" s="1"/>
  <c r="K24" i="85"/>
  <c r="U24" i="85" s="1"/>
  <c r="C25" i="85"/>
  <c r="M25" i="85" s="1"/>
  <c r="D25" i="85"/>
  <c r="N25" i="85" s="1"/>
  <c r="E25" i="85"/>
  <c r="O25" i="85" s="1"/>
  <c r="F25" i="85"/>
  <c r="P25" i="85" s="1"/>
  <c r="G25" i="85"/>
  <c r="Q25" i="85" s="1"/>
  <c r="H25" i="85"/>
  <c r="R25" i="85" s="1"/>
  <c r="I25" i="85"/>
  <c r="S25" i="85" s="1"/>
  <c r="J25" i="85"/>
  <c r="T25" i="85" s="1"/>
  <c r="K25" i="85"/>
  <c r="U25" i="85" s="1"/>
  <c r="B6" i="85"/>
  <c r="L6" i="85" s="1"/>
  <c r="B7" i="85"/>
  <c r="L7" i="85" s="1"/>
  <c r="B8" i="85"/>
  <c r="L8" i="85" s="1"/>
  <c r="B9" i="85"/>
  <c r="L9" i="85" s="1"/>
  <c r="B10" i="85"/>
  <c r="L10" i="85" s="1"/>
  <c r="B11" i="85"/>
  <c r="L11" i="85" s="1"/>
  <c r="B12" i="85"/>
  <c r="L12" i="85" s="1"/>
  <c r="B13" i="85"/>
  <c r="L13" i="85" s="1"/>
  <c r="B14" i="85"/>
  <c r="L14" i="85" s="1"/>
  <c r="B15" i="85"/>
  <c r="L15" i="85" s="1"/>
  <c r="B16" i="85"/>
  <c r="L16" i="85" s="1"/>
  <c r="B17" i="85"/>
  <c r="L17" i="85" s="1"/>
  <c r="B18" i="85"/>
  <c r="L18" i="85" s="1"/>
  <c r="B19" i="85"/>
  <c r="L19" i="85" s="1"/>
  <c r="B20" i="85"/>
  <c r="L20" i="85" s="1"/>
  <c r="B21" i="85"/>
  <c r="L21" i="85" s="1"/>
  <c r="B22" i="85"/>
  <c r="L22" i="85" s="1"/>
  <c r="B23" i="85"/>
  <c r="L23" i="85" s="1"/>
  <c r="B24" i="85"/>
  <c r="L24" i="85" s="1"/>
  <c r="B25" i="85"/>
  <c r="L25" i="85" s="1"/>
  <c r="B5" i="85"/>
  <c r="L5" i="85" s="1"/>
  <c r="D60" i="84" l="1"/>
  <c r="E60" i="84"/>
  <c r="F60" i="84"/>
  <c r="G60" i="84"/>
  <c r="H60" i="84"/>
  <c r="I60" i="84"/>
  <c r="J60" i="84"/>
  <c r="K60" i="84"/>
  <c r="L60" i="84"/>
  <c r="D61" i="84"/>
  <c r="E61" i="84"/>
  <c r="F61" i="84"/>
  <c r="G61" i="84"/>
  <c r="H61" i="84"/>
  <c r="I61" i="84"/>
  <c r="J61" i="84"/>
  <c r="K61" i="84"/>
  <c r="L61" i="84"/>
  <c r="D62" i="84"/>
  <c r="E62" i="84"/>
  <c r="F62" i="84"/>
  <c r="G62" i="84"/>
  <c r="H62" i="84"/>
  <c r="I62" i="84"/>
  <c r="J62" i="84"/>
  <c r="K62" i="84"/>
  <c r="L62" i="84"/>
  <c r="D63" i="84"/>
  <c r="E63" i="84"/>
  <c r="F63" i="84"/>
  <c r="G63" i="84"/>
  <c r="H63" i="84"/>
  <c r="I63" i="84"/>
  <c r="J63" i="84"/>
  <c r="K63" i="84"/>
  <c r="L63" i="84"/>
  <c r="D64" i="84"/>
  <c r="E64" i="84"/>
  <c r="F64" i="84"/>
  <c r="G64" i="84"/>
  <c r="H64" i="84"/>
  <c r="I64" i="84"/>
  <c r="J64" i="84"/>
  <c r="K64" i="84"/>
  <c r="L64" i="84"/>
  <c r="D65" i="84"/>
  <c r="E65" i="84"/>
  <c r="F65" i="84"/>
  <c r="G65" i="84"/>
  <c r="H65" i="84"/>
  <c r="I65" i="84"/>
  <c r="J65" i="84"/>
  <c r="K65" i="84"/>
  <c r="L65" i="84"/>
  <c r="D66" i="84"/>
  <c r="E66" i="84"/>
  <c r="F66" i="84"/>
  <c r="G66" i="84"/>
  <c r="H66" i="84"/>
  <c r="I66" i="84"/>
  <c r="J66" i="84"/>
  <c r="K66" i="84"/>
  <c r="L66" i="84"/>
  <c r="D67" i="84"/>
  <c r="E67" i="84"/>
  <c r="F67" i="84"/>
  <c r="G67" i="84"/>
  <c r="H67" i="84"/>
  <c r="I67" i="84"/>
  <c r="J67" i="84"/>
  <c r="K67" i="84"/>
  <c r="L67" i="84"/>
  <c r="D68" i="84"/>
  <c r="E68" i="84"/>
  <c r="F68" i="84"/>
  <c r="G68" i="84"/>
  <c r="H68" i="84"/>
  <c r="I68" i="84"/>
  <c r="J68" i="84"/>
  <c r="K68" i="84"/>
  <c r="L68" i="84"/>
  <c r="D69" i="84"/>
  <c r="E69" i="84"/>
  <c r="F69" i="84"/>
  <c r="G69" i="84"/>
  <c r="H69" i="84"/>
  <c r="I69" i="84"/>
  <c r="J69" i="84"/>
  <c r="K69" i="84"/>
  <c r="L69" i="84"/>
  <c r="D70" i="84"/>
  <c r="E70" i="84"/>
  <c r="F70" i="84"/>
  <c r="G70" i="84"/>
  <c r="H70" i="84"/>
  <c r="I70" i="84"/>
  <c r="J70" i="84"/>
  <c r="K70" i="84"/>
  <c r="L70" i="84"/>
  <c r="D71" i="84"/>
  <c r="E71" i="84"/>
  <c r="F71" i="84"/>
  <c r="G71" i="84"/>
  <c r="H71" i="84"/>
  <c r="I71" i="84"/>
  <c r="J71" i="84"/>
  <c r="K71" i="84"/>
  <c r="L71" i="84"/>
  <c r="D72" i="84"/>
  <c r="E72" i="84"/>
  <c r="F72" i="84"/>
  <c r="G72" i="84"/>
  <c r="H72" i="84"/>
  <c r="I72" i="84"/>
  <c r="J72" i="84"/>
  <c r="K72" i="84"/>
  <c r="L72" i="84"/>
  <c r="D73" i="84"/>
  <c r="E73" i="84"/>
  <c r="F73" i="84"/>
  <c r="G73" i="84"/>
  <c r="H73" i="84"/>
  <c r="I73" i="84"/>
  <c r="J73" i="84"/>
  <c r="K73" i="84"/>
  <c r="L73" i="84"/>
  <c r="D74" i="84"/>
  <c r="E74" i="84"/>
  <c r="F74" i="84"/>
  <c r="G74" i="84"/>
  <c r="H74" i="84"/>
  <c r="I74" i="84"/>
  <c r="J74" i="84"/>
  <c r="K74" i="84"/>
  <c r="L74" i="84"/>
  <c r="D75" i="84"/>
  <c r="E75" i="84"/>
  <c r="F75" i="84"/>
  <c r="G75" i="84"/>
  <c r="H75" i="84"/>
  <c r="I75" i="84"/>
  <c r="J75" i="84"/>
  <c r="K75" i="84"/>
  <c r="L75" i="84"/>
  <c r="D76" i="84"/>
  <c r="E76" i="84"/>
  <c r="F76" i="84"/>
  <c r="G76" i="84"/>
  <c r="H76" i="84"/>
  <c r="I76" i="84"/>
  <c r="J76" i="84"/>
  <c r="K76" i="84"/>
  <c r="L76" i="84"/>
  <c r="D77" i="84"/>
  <c r="E77" i="84"/>
  <c r="F77" i="84"/>
  <c r="G77" i="84"/>
  <c r="H77" i="84"/>
  <c r="I77" i="84"/>
  <c r="J77" i="84"/>
  <c r="K77" i="84"/>
  <c r="L77" i="84"/>
  <c r="D78" i="84"/>
  <c r="E78" i="84"/>
  <c r="F78" i="84"/>
  <c r="G78" i="84"/>
  <c r="H78" i="84"/>
  <c r="I78" i="84"/>
  <c r="J78" i="84"/>
  <c r="K78" i="84"/>
  <c r="L78" i="84"/>
  <c r="D79" i="84"/>
  <c r="E79" i="84"/>
  <c r="F79" i="84"/>
  <c r="G79" i="84"/>
  <c r="H79" i="84"/>
  <c r="I79" i="84"/>
  <c r="J79" i="84"/>
  <c r="K79" i="84"/>
  <c r="L79" i="84"/>
  <c r="D80" i="84"/>
  <c r="E80" i="84"/>
  <c r="F80" i="84"/>
  <c r="G80" i="84"/>
  <c r="H80" i="84"/>
  <c r="I80" i="84"/>
  <c r="J80" i="84"/>
  <c r="K80" i="84"/>
  <c r="L80" i="84"/>
  <c r="C60" i="84"/>
  <c r="C61" i="84"/>
  <c r="C62" i="84"/>
  <c r="C63" i="84"/>
  <c r="C64" i="84"/>
  <c r="C65" i="84"/>
  <c r="C66" i="84"/>
  <c r="C67" i="84"/>
  <c r="C68" i="84"/>
  <c r="C69" i="84"/>
  <c r="C70" i="84"/>
  <c r="C71" i="84"/>
  <c r="C72" i="84"/>
  <c r="C73" i="84"/>
  <c r="C74" i="84"/>
  <c r="C75" i="84"/>
  <c r="C76" i="84"/>
  <c r="C77" i="84"/>
  <c r="C78" i="84"/>
  <c r="C79" i="84"/>
  <c r="C80" i="84"/>
  <c r="D33" i="84"/>
  <c r="E33" i="84"/>
  <c r="F33" i="84"/>
  <c r="G33" i="84"/>
  <c r="H33" i="84"/>
  <c r="I33" i="84"/>
  <c r="J33" i="84"/>
  <c r="K33" i="84"/>
  <c r="L33" i="84"/>
  <c r="D34" i="84"/>
  <c r="E34" i="84"/>
  <c r="F34" i="84"/>
  <c r="G34" i="84"/>
  <c r="H34" i="84"/>
  <c r="I34" i="84"/>
  <c r="J34" i="84"/>
  <c r="K34" i="84"/>
  <c r="L34" i="84"/>
  <c r="D35" i="84"/>
  <c r="E35" i="84"/>
  <c r="F35" i="84"/>
  <c r="G35" i="84"/>
  <c r="H35" i="84"/>
  <c r="I35" i="84"/>
  <c r="J35" i="84"/>
  <c r="K35" i="84"/>
  <c r="L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D39" i="84"/>
  <c r="E39" i="84"/>
  <c r="F39" i="84"/>
  <c r="G39" i="84"/>
  <c r="H39" i="84"/>
  <c r="I39" i="84"/>
  <c r="J39" i="84"/>
  <c r="K39" i="84"/>
  <c r="L39" i="84"/>
  <c r="D40" i="84"/>
  <c r="E40" i="84"/>
  <c r="F40" i="84"/>
  <c r="G40" i="84"/>
  <c r="H40" i="84"/>
  <c r="I40" i="84"/>
  <c r="J40" i="84"/>
  <c r="K40" i="84"/>
  <c r="L40" i="84"/>
  <c r="D41" i="84"/>
  <c r="E41" i="84"/>
  <c r="F41" i="84"/>
  <c r="G41" i="84"/>
  <c r="H41" i="84"/>
  <c r="I41" i="84"/>
  <c r="J41" i="84"/>
  <c r="K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K44" i="84"/>
  <c r="L44" i="84"/>
  <c r="D45" i="84"/>
  <c r="E45" i="84"/>
  <c r="F45" i="84"/>
  <c r="G45" i="84"/>
  <c r="H45" i="84"/>
  <c r="I45" i="84"/>
  <c r="J45" i="84"/>
  <c r="K45" i="84"/>
  <c r="L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K47" i="84"/>
  <c r="L47" i="84"/>
  <c r="D48" i="84"/>
  <c r="E48" i="84"/>
  <c r="F48" i="84"/>
  <c r="G48" i="84"/>
  <c r="H48" i="84"/>
  <c r="I48" i="84"/>
  <c r="J48" i="84"/>
  <c r="K48" i="84"/>
  <c r="L48" i="84"/>
  <c r="D49" i="84"/>
  <c r="E49" i="84"/>
  <c r="F49" i="84"/>
  <c r="G49" i="84"/>
  <c r="H49" i="84"/>
  <c r="I49" i="84"/>
  <c r="J49" i="84"/>
  <c r="K49" i="84"/>
  <c r="L49" i="84"/>
  <c r="D50" i="84"/>
  <c r="E50" i="84"/>
  <c r="F50" i="84"/>
  <c r="G50" i="84"/>
  <c r="H50" i="84"/>
  <c r="I50" i="84"/>
  <c r="J50" i="84"/>
  <c r="K50" i="84"/>
  <c r="L50" i="84"/>
  <c r="D51" i="84"/>
  <c r="E51" i="84"/>
  <c r="F51" i="84"/>
  <c r="G51" i="84"/>
  <c r="H51" i="84"/>
  <c r="I51" i="84"/>
  <c r="J51" i="84"/>
  <c r="K51" i="84"/>
  <c r="L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C33" i="84"/>
  <c r="C34" i="84"/>
  <c r="C35" i="84"/>
  <c r="C36" i="84"/>
  <c r="C37" i="84"/>
  <c r="C38" i="84"/>
  <c r="C39" i="84"/>
  <c r="C40" i="84"/>
  <c r="C41" i="84"/>
  <c r="C42" i="84"/>
  <c r="C43" i="84"/>
  <c r="C44" i="84"/>
  <c r="C45" i="84"/>
  <c r="C46" i="84"/>
  <c r="C47" i="84"/>
  <c r="C48" i="84"/>
  <c r="C49" i="84"/>
  <c r="C50" i="84"/>
  <c r="C51" i="84"/>
  <c r="C52" i="84"/>
  <c r="C53" i="84"/>
  <c r="D6" i="84"/>
  <c r="E6" i="84"/>
  <c r="F6" i="84"/>
  <c r="G6" i="84"/>
  <c r="H6" i="84"/>
  <c r="I6" i="84"/>
  <c r="J6" i="84"/>
  <c r="K6" i="84"/>
  <c r="L6" i="84"/>
  <c r="D7" i="84"/>
  <c r="E7" i="84"/>
  <c r="F7" i="84"/>
  <c r="G7" i="84"/>
  <c r="H7" i="84"/>
  <c r="I7" i="84"/>
  <c r="J7" i="84"/>
  <c r="K7" i="84"/>
  <c r="L7" i="84"/>
  <c r="D8" i="84"/>
  <c r="E8" i="84"/>
  <c r="F8" i="84"/>
  <c r="G8" i="84"/>
  <c r="H8" i="84"/>
  <c r="I8" i="84"/>
  <c r="J8" i="84"/>
  <c r="K8" i="84"/>
  <c r="L8" i="84"/>
  <c r="D9" i="84"/>
  <c r="E9" i="84"/>
  <c r="F9" i="84"/>
  <c r="G9" i="84"/>
  <c r="H9" i="84"/>
  <c r="I9" i="84"/>
  <c r="J9" i="84"/>
  <c r="K9" i="84"/>
  <c r="L9" i="84"/>
  <c r="D10" i="84"/>
  <c r="E10" i="84"/>
  <c r="F10" i="84"/>
  <c r="G10" i="84"/>
  <c r="H10" i="84"/>
  <c r="I10" i="84"/>
  <c r="J10" i="84"/>
  <c r="K10" i="84"/>
  <c r="L10" i="84"/>
  <c r="D11" i="84"/>
  <c r="E11" i="84"/>
  <c r="F11" i="84"/>
  <c r="G11" i="84"/>
  <c r="H11" i="84"/>
  <c r="I11" i="84"/>
  <c r="J11" i="84"/>
  <c r="K11" i="84"/>
  <c r="L11" i="84"/>
  <c r="D12" i="84"/>
  <c r="E12" i="84"/>
  <c r="F12" i="84"/>
  <c r="G12" i="84"/>
  <c r="H12" i="84"/>
  <c r="I12" i="84"/>
  <c r="J12" i="84"/>
  <c r="K12" i="84"/>
  <c r="L12" i="84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D16" i="84"/>
  <c r="E16" i="84"/>
  <c r="F16" i="84"/>
  <c r="G16" i="84"/>
  <c r="H16" i="84"/>
  <c r="I16" i="84"/>
  <c r="J16" i="84"/>
  <c r="K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K19" i="84"/>
  <c r="L19" i="84"/>
  <c r="D20" i="84"/>
  <c r="E20" i="84"/>
  <c r="F20" i="84"/>
  <c r="G20" i="84"/>
  <c r="H20" i="84"/>
  <c r="I20" i="84"/>
  <c r="J20" i="84"/>
  <c r="K20" i="84"/>
  <c r="L20" i="84"/>
  <c r="D21" i="84"/>
  <c r="E21" i="84"/>
  <c r="F21" i="84"/>
  <c r="G21" i="84"/>
  <c r="H21" i="84"/>
  <c r="I21" i="84"/>
  <c r="J21" i="84"/>
  <c r="K21" i="84"/>
  <c r="L21" i="84"/>
  <c r="D22" i="84"/>
  <c r="E22" i="84"/>
  <c r="F22" i="84"/>
  <c r="G22" i="84"/>
  <c r="H22" i="84"/>
  <c r="I22" i="84"/>
  <c r="J22" i="84"/>
  <c r="K22" i="84"/>
  <c r="L22" i="84"/>
  <c r="D23" i="84"/>
  <c r="E23" i="84"/>
  <c r="F23" i="84"/>
  <c r="G23" i="84"/>
  <c r="H23" i="84"/>
  <c r="I23" i="84"/>
  <c r="J23" i="84"/>
  <c r="K23" i="84"/>
  <c r="L23" i="84"/>
  <c r="D24" i="84"/>
  <c r="E24" i="84"/>
  <c r="F24" i="84"/>
  <c r="G24" i="84"/>
  <c r="H24" i="84"/>
  <c r="I24" i="84"/>
  <c r="J24" i="84"/>
  <c r="K24" i="84"/>
  <c r="L24" i="84"/>
  <c r="D25" i="84"/>
  <c r="E25" i="84"/>
  <c r="F25" i="84"/>
  <c r="G25" i="84"/>
  <c r="H25" i="84"/>
  <c r="I25" i="84"/>
  <c r="J25" i="84"/>
  <c r="K25" i="84"/>
  <c r="L25" i="84"/>
  <c r="D26" i="84"/>
  <c r="E26" i="84"/>
  <c r="F26" i="84"/>
  <c r="G26" i="84"/>
  <c r="H26" i="84"/>
  <c r="I26" i="84"/>
  <c r="J26" i="84"/>
  <c r="K26" i="84"/>
  <c r="L26" i="84"/>
  <c r="C7" i="84"/>
  <c r="C8" i="84"/>
  <c r="C9" i="84"/>
  <c r="C10" i="84"/>
  <c r="C11" i="84"/>
  <c r="C12" i="84"/>
  <c r="C13" i="84"/>
  <c r="C14" i="84"/>
  <c r="C15" i="84"/>
  <c r="C16" i="84"/>
  <c r="C17" i="84"/>
  <c r="C18" i="84"/>
  <c r="C19" i="84"/>
  <c r="C20" i="84"/>
  <c r="C21" i="84"/>
  <c r="C22" i="84"/>
  <c r="C23" i="84"/>
  <c r="C24" i="84"/>
  <c r="C25" i="84"/>
  <c r="C26" i="84"/>
  <c r="C6" i="84"/>
  <c r="D110" i="90" l="1"/>
  <c r="D111" i="90"/>
  <c r="D112" i="90"/>
  <c r="D113" i="90"/>
  <c r="D114" i="90"/>
  <c r="D115" i="90"/>
  <c r="D116" i="90"/>
  <c r="D117" i="90"/>
  <c r="D118" i="90"/>
  <c r="D119" i="90"/>
  <c r="D120" i="90"/>
  <c r="D121" i="90"/>
  <c r="D122" i="90"/>
  <c r="D123" i="90"/>
  <c r="D124" i="90"/>
  <c r="D125" i="90"/>
  <c r="D126" i="90"/>
  <c r="D127" i="90"/>
  <c r="D128" i="90"/>
  <c r="D129" i="90"/>
  <c r="D109" i="90"/>
  <c r="D7" i="90"/>
  <c r="D8" i="90"/>
  <c r="D9" i="90"/>
  <c r="D10" i="90"/>
  <c r="D11" i="90"/>
  <c r="D12" i="90"/>
  <c r="D13" i="90"/>
  <c r="D14" i="90"/>
  <c r="D15" i="90"/>
  <c r="D16" i="90"/>
  <c r="D17" i="90"/>
  <c r="D18" i="90"/>
  <c r="D19" i="90"/>
  <c r="D20" i="90"/>
  <c r="D21" i="90"/>
  <c r="D22" i="90"/>
  <c r="D23" i="90"/>
  <c r="D24" i="90"/>
  <c r="D25" i="90"/>
  <c r="D26" i="90"/>
  <c r="D6" i="90"/>
  <c r="B7" i="90"/>
  <c r="B8" i="90"/>
  <c r="B9" i="90"/>
  <c r="B10" i="90"/>
  <c r="B11" i="90"/>
  <c r="B12" i="90"/>
  <c r="B13" i="90"/>
  <c r="B14" i="90"/>
  <c r="B15" i="90"/>
  <c r="B16" i="90"/>
  <c r="B17" i="90"/>
  <c r="B18" i="90"/>
  <c r="B19" i="90"/>
  <c r="B20" i="90"/>
  <c r="B21" i="90"/>
  <c r="B22" i="90"/>
  <c r="B23" i="90"/>
  <c r="B24" i="90"/>
  <c r="B25" i="90"/>
  <c r="B26" i="90"/>
  <c r="B6" i="90"/>
  <c r="D137" i="97"/>
  <c r="D138" i="97"/>
  <c r="D139" i="97"/>
  <c r="D140" i="97"/>
  <c r="D141" i="97"/>
  <c r="D142" i="97"/>
  <c r="D143" i="97"/>
  <c r="D144" i="97"/>
  <c r="D145" i="97"/>
  <c r="D146" i="97"/>
  <c r="D147" i="97"/>
  <c r="D148" i="97"/>
  <c r="D149" i="97"/>
  <c r="D150" i="97"/>
  <c r="D151" i="97"/>
  <c r="D152" i="97"/>
  <c r="D153" i="97"/>
  <c r="D154" i="97"/>
  <c r="D155" i="97"/>
  <c r="D156" i="97"/>
  <c r="D136" i="97"/>
  <c r="D86" i="97"/>
  <c r="D87" i="97"/>
  <c r="D88" i="97"/>
  <c r="D89" i="97"/>
  <c r="D90" i="97"/>
  <c r="D91" i="97"/>
  <c r="D92" i="97"/>
  <c r="D93" i="97"/>
  <c r="D94" i="97"/>
  <c r="D95" i="97"/>
  <c r="D96" i="97"/>
  <c r="D97" i="97"/>
  <c r="D98" i="97"/>
  <c r="D99" i="97"/>
  <c r="D100" i="97"/>
  <c r="D101" i="97"/>
  <c r="D102" i="97"/>
  <c r="D103" i="97"/>
  <c r="D104" i="97"/>
  <c r="D105" i="97"/>
  <c r="D85" i="97"/>
  <c r="B58" i="97"/>
  <c r="B59" i="97"/>
  <c r="B60" i="97"/>
  <c r="B61" i="97"/>
  <c r="D61" i="97" s="1"/>
  <c r="B62" i="97"/>
  <c r="D62" i="97" s="1"/>
  <c r="B63" i="97"/>
  <c r="D63" i="97" s="1"/>
  <c r="B64" i="97"/>
  <c r="D64" i="97" s="1"/>
  <c r="B65" i="97"/>
  <c r="D65" i="97" s="1"/>
  <c r="B66" i="97"/>
  <c r="B67" i="97"/>
  <c r="B68" i="97"/>
  <c r="B69" i="97"/>
  <c r="D69" i="97" s="1"/>
  <c r="B70" i="97"/>
  <c r="D70" i="97" s="1"/>
  <c r="B71" i="97"/>
  <c r="D71" i="97" s="1"/>
  <c r="B72" i="97"/>
  <c r="D72" i="97" s="1"/>
  <c r="B73" i="97"/>
  <c r="D73" i="97" s="1"/>
  <c r="B74" i="97"/>
  <c r="B75" i="97"/>
  <c r="B76" i="97"/>
  <c r="B77" i="97"/>
  <c r="D77" i="97" s="1"/>
  <c r="B57" i="97"/>
  <c r="D58" i="97"/>
  <c r="D59" i="97"/>
  <c r="D60" i="97"/>
  <c r="D66" i="97"/>
  <c r="D67" i="97"/>
  <c r="D68" i="97"/>
  <c r="D74" i="97"/>
  <c r="D75" i="97"/>
  <c r="D76" i="97"/>
  <c r="D57" i="97"/>
  <c r="B33" i="97"/>
  <c r="B34" i="97"/>
  <c r="B35" i="97"/>
  <c r="B36" i="97"/>
  <c r="B37" i="97"/>
  <c r="B38" i="97"/>
  <c r="B39" i="97"/>
  <c r="D39" i="97" s="1"/>
  <c r="B40" i="97"/>
  <c r="D40" i="97" s="1"/>
  <c r="B41" i="97"/>
  <c r="B42" i="97"/>
  <c r="B43" i="97"/>
  <c r="B44" i="97"/>
  <c r="B45" i="97"/>
  <c r="B46" i="97"/>
  <c r="B47" i="97"/>
  <c r="D47" i="97" s="1"/>
  <c r="B48" i="97"/>
  <c r="D48" i="97" s="1"/>
  <c r="B49" i="97"/>
  <c r="B50" i="97"/>
  <c r="B51" i="97"/>
  <c r="B52" i="97"/>
  <c r="B32" i="97"/>
  <c r="D32" i="97" s="1"/>
  <c r="B7" i="97"/>
  <c r="B8" i="97"/>
  <c r="B9" i="97"/>
  <c r="B10" i="97"/>
  <c r="B11" i="97"/>
  <c r="B12" i="97"/>
  <c r="B13" i="97"/>
  <c r="B14" i="97"/>
  <c r="B15" i="97"/>
  <c r="B16" i="97"/>
  <c r="B17" i="97"/>
  <c r="B18" i="97"/>
  <c r="B19" i="97"/>
  <c r="B20" i="97"/>
  <c r="B21" i="97"/>
  <c r="B22" i="97"/>
  <c r="B23" i="97"/>
  <c r="B24" i="97"/>
  <c r="B25" i="97"/>
  <c r="B26" i="97"/>
  <c r="B6" i="97"/>
  <c r="D33" i="97"/>
  <c r="D34" i="97"/>
  <c r="D35" i="97"/>
  <c r="D36" i="97"/>
  <c r="D37" i="97"/>
  <c r="D38" i="97"/>
  <c r="D41" i="97"/>
  <c r="D42" i="97"/>
  <c r="D43" i="97"/>
  <c r="D44" i="97"/>
  <c r="D45" i="97"/>
  <c r="D46" i="97"/>
  <c r="D49" i="97"/>
  <c r="D50" i="97"/>
  <c r="D51" i="97"/>
  <c r="D52" i="97"/>
  <c r="D137" i="106"/>
  <c r="D138" i="106"/>
  <c r="D139" i="106"/>
  <c r="D140" i="106"/>
  <c r="D141" i="106"/>
  <c r="D142" i="106"/>
  <c r="D143" i="106"/>
  <c r="D144" i="106"/>
  <c r="D145" i="106"/>
  <c r="D146" i="106"/>
  <c r="D147" i="106"/>
  <c r="D148" i="106"/>
  <c r="D149" i="106"/>
  <c r="D150" i="106"/>
  <c r="D151" i="106"/>
  <c r="D152" i="106"/>
  <c r="D153" i="106"/>
  <c r="D154" i="106"/>
  <c r="D155" i="106"/>
  <c r="D156" i="106"/>
  <c r="D136" i="106"/>
  <c r="D112" i="106"/>
  <c r="D113" i="106"/>
  <c r="D114" i="106"/>
  <c r="D115" i="106"/>
  <c r="D116" i="106"/>
  <c r="D117" i="106"/>
  <c r="D118" i="106"/>
  <c r="D119" i="106"/>
  <c r="D120" i="106"/>
  <c r="D121" i="106"/>
  <c r="D122" i="106"/>
  <c r="D123" i="106"/>
  <c r="D124" i="106"/>
  <c r="D125" i="106"/>
  <c r="D126" i="106"/>
  <c r="D127" i="106"/>
  <c r="D128" i="106"/>
  <c r="D129" i="106"/>
  <c r="D130" i="106"/>
  <c r="D131" i="106"/>
  <c r="D111" i="106"/>
  <c r="B33" i="106"/>
  <c r="B34" i="106"/>
  <c r="B35" i="106"/>
  <c r="B36" i="106"/>
  <c r="B37" i="106"/>
  <c r="B38" i="106"/>
  <c r="B39" i="106"/>
  <c r="B40" i="106"/>
  <c r="B41" i="106"/>
  <c r="B42" i="106"/>
  <c r="B43" i="106"/>
  <c r="B44" i="106"/>
  <c r="B45" i="106"/>
  <c r="B46" i="106"/>
  <c r="B47" i="106"/>
  <c r="B48" i="106"/>
  <c r="B49" i="106"/>
  <c r="B50" i="106"/>
  <c r="B51" i="106"/>
  <c r="B52" i="106"/>
  <c r="B32" i="106"/>
  <c r="D16" i="106"/>
  <c r="B7" i="106"/>
  <c r="D7" i="106" s="1"/>
  <c r="B8" i="106"/>
  <c r="D8" i="106" s="1"/>
  <c r="B9" i="106"/>
  <c r="D9" i="106" s="1"/>
  <c r="B10" i="106"/>
  <c r="D10" i="106" s="1"/>
  <c r="B11" i="106"/>
  <c r="D11" i="106" s="1"/>
  <c r="B12" i="106"/>
  <c r="D12" i="106" s="1"/>
  <c r="B13" i="106"/>
  <c r="D13" i="106" s="1"/>
  <c r="B14" i="106"/>
  <c r="D14" i="106" s="1"/>
  <c r="B15" i="106"/>
  <c r="B66" i="106" s="1"/>
  <c r="D66" i="106" s="1"/>
  <c r="B16" i="106"/>
  <c r="B17" i="106"/>
  <c r="D17" i="106" s="1"/>
  <c r="B18" i="106"/>
  <c r="D18" i="106" s="1"/>
  <c r="B19" i="106"/>
  <c r="D19" i="106" s="1"/>
  <c r="B20" i="106"/>
  <c r="D20" i="106" s="1"/>
  <c r="B21" i="106"/>
  <c r="B22" i="106"/>
  <c r="D22" i="106" s="1"/>
  <c r="B23" i="106"/>
  <c r="D23" i="106" s="1"/>
  <c r="B24" i="106"/>
  <c r="D24" i="106" s="1"/>
  <c r="B25" i="106"/>
  <c r="D25" i="106" s="1"/>
  <c r="B26" i="106"/>
  <c r="D26" i="106" s="1"/>
  <c r="B6" i="106"/>
  <c r="D6" i="106" s="1"/>
  <c r="B58" i="111"/>
  <c r="B59" i="111"/>
  <c r="B60" i="111"/>
  <c r="B61" i="111"/>
  <c r="D61" i="111" s="1"/>
  <c r="B62" i="111"/>
  <c r="D62" i="111" s="1"/>
  <c r="B63" i="111"/>
  <c r="D63" i="111" s="1"/>
  <c r="B64" i="111"/>
  <c r="D64" i="111" s="1"/>
  <c r="B65" i="111"/>
  <c r="D65" i="111" s="1"/>
  <c r="B66" i="111"/>
  <c r="B67" i="111"/>
  <c r="B68" i="111"/>
  <c r="B69" i="111"/>
  <c r="D69" i="111" s="1"/>
  <c r="B70" i="111"/>
  <c r="D70" i="111" s="1"/>
  <c r="B71" i="111"/>
  <c r="D71" i="111" s="1"/>
  <c r="B72" i="111"/>
  <c r="D72" i="111" s="1"/>
  <c r="B73" i="111"/>
  <c r="D73" i="111" s="1"/>
  <c r="B74" i="111"/>
  <c r="B75" i="111"/>
  <c r="B76" i="111"/>
  <c r="B77" i="111"/>
  <c r="D77" i="111" s="1"/>
  <c r="B57" i="111"/>
  <c r="D58" i="111"/>
  <c r="D59" i="111"/>
  <c r="D60" i="111"/>
  <c r="D66" i="111"/>
  <c r="D67" i="111"/>
  <c r="D68" i="111"/>
  <c r="D74" i="111"/>
  <c r="D75" i="111"/>
  <c r="D76" i="111"/>
  <c r="D57" i="111"/>
  <c r="D33" i="111"/>
  <c r="D34" i="111"/>
  <c r="D35" i="111"/>
  <c r="D36" i="111"/>
  <c r="D37" i="111"/>
  <c r="D38" i="111"/>
  <c r="D39" i="111"/>
  <c r="D40" i="111"/>
  <c r="D41" i="111"/>
  <c r="D42" i="111"/>
  <c r="D43" i="111"/>
  <c r="D44" i="111"/>
  <c r="D45" i="111"/>
  <c r="D46" i="111"/>
  <c r="D47" i="111"/>
  <c r="D48" i="111"/>
  <c r="D49" i="111"/>
  <c r="D50" i="111"/>
  <c r="D51" i="111"/>
  <c r="D52" i="111"/>
  <c r="D32" i="111"/>
  <c r="B33" i="111"/>
  <c r="B34" i="111"/>
  <c r="B35" i="111"/>
  <c r="B36" i="111"/>
  <c r="B37" i="111"/>
  <c r="B38" i="111"/>
  <c r="B39" i="111"/>
  <c r="B40" i="111"/>
  <c r="B41" i="111"/>
  <c r="B42" i="111"/>
  <c r="B43" i="111"/>
  <c r="B44" i="111"/>
  <c r="B45" i="111"/>
  <c r="B46" i="111"/>
  <c r="B47" i="111"/>
  <c r="B48" i="111"/>
  <c r="B49" i="111"/>
  <c r="B50" i="111"/>
  <c r="B51" i="111"/>
  <c r="B52" i="111"/>
  <c r="B32" i="111"/>
  <c r="D7" i="111"/>
  <c r="D8" i="111"/>
  <c r="D9" i="111"/>
  <c r="D10" i="111"/>
  <c r="D11" i="111"/>
  <c r="D12" i="111"/>
  <c r="D13" i="111"/>
  <c r="D14" i="111"/>
  <c r="D15" i="111"/>
  <c r="D16" i="111"/>
  <c r="D17" i="111"/>
  <c r="D18" i="111"/>
  <c r="D19" i="111"/>
  <c r="D20" i="111"/>
  <c r="D21" i="111"/>
  <c r="D22" i="111"/>
  <c r="D23" i="111"/>
  <c r="D24" i="111"/>
  <c r="D25" i="111"/>
  <c r="D26" i="111"/>
  <c r="D6" i="111"/>
  <c r="B7" i="111"/>
  <c r="B8" i="111"/>
  <c r="B9" i="111"/>
  <c r="B10" i="111"/>
  <c r="B11" i="111"/>
  <c r="B12" i="111"/>
  <c r="B13" i="111"/>
  <c r="B14" i="111"/>
  <c r="B15" i="111"/>
  <c r="B16" i="111"/>
  <c r="B17" i="111"/>
  <c r="B18" i="111"/>
  <c r="B19" i="111"/>
  <c r="B20" i="111"/>
  <c r="B21" i="111"/>
  <c r="B22" i="111"/>
  <c r="B23" i="111"/>
  <c r="B24" i="111"/>
  <c r="B25" i="111"/>
  <c r="B26" i="111"/>
  <c r="B6" i="111"/>
  <c r="D136" i="118"/>
  <c r="D138" i="118"/>
  <c r="D139" i="118"/>
  <c r="D140" i="118"/>
  <c r="D141" i="118"/>
  <c r="D142" i="118"/>
  <c r="D143" i="118"/>
  <c r="D144" i="118"/>
  <c r="D145" i="118"/>
  <c r="D146" i="118"/>
  <c r="D147" i="118"/>
  <c r="D148" i="118"/>
  <c r="D149" i="118"/>
  <c r="D150" i="118"/>
  <c r="D151" i="118"/>
  <c r="D152" i="118"/>
  <c r="D153" i="118"/>
  <c r="D154" i="118"/>
  <c r="D155" i="118"/>
  <c r="D156" i="118"/>
  <c r="D137" i="118"/>
  <c r="D112" i="118"/>
  <c r="D113" i="118"/>
  <c r="D114" i="118"/>
  <c r="D115" i="118"/>
  <c r="D116" i="118"/>
  <c r="D117" i="118"/>
  <c r="D118" i="118"/>
  <c r="D119" i="118"/>
  <c r="D120" i="118"/>
  <c r="D121" i="118"/>
  <c r="D122" i="118"/>
  <c r="D123" i="118"/>
  <c r="D124" i="118"/>
  <c r="D125" i="118"/>
  <c r="D126" i="118"/>
  <c r="D127" i="118"/>
  <c r="D128" i="118"/>
  <c r="D129" i="118"/>
  <c r="D130" i="118"/>
  <c r="D131" i="118"/>
  <c r="D111" i="118"/>
  <c r="D86" i="118"/>
  <c r="D87" i="118"/>
  <c r="D88" i="118"/>
  <c r="D89" i="118"/>
  <c r="D90" i="118"/>
  <c r="D91" i="118"/>
  <c r="D92" i="118"/>
  <c r="D93" i="118"/>
  <c r="D94" i="118"/>
  <c r="D95" i="118"/>
  <c r="D96" i="118"/>
  <c r="D97" i="118"/>
  <c r="D98" i="118"/>
  <c r="D99" i="118"/>
  <c r="D100" i="118"/>
  <c r="D101" i="118"/>
  <c r="D102" i="118"/>
  <c r="D103" i="118"/>
  <c r="D104" i="118"/>
  <c r="D105" i="118"/>
  <c r="D85" i="118"/>
  <c r="D33" i="118"/>
  <c r="D34" i="118"/>
  <c r="D35" i="118"/>
  <c r="D40" i="118"/>
  <c r="B33" i="118"/>
  <c r="B34" i="118"/>
  <c r="B35" i="118"/>
  <c r="B36" i="118"/>
  <c r="D36" i="118" s="1"/>
  <c r="B37" i="118"/>
  <c r="D37" i="118" s="1"/>
  <c r="B38" i="118"/>
  <c r="D38" i="118" s="1"/>
  <c r="B39" i="118"/>
  <c r="D39" i="118" s="1"/>
  <c r="B40" i="118"/>
  <c r="B41" i="118"/>
  <c r="D41" i="118" s="1"/>
  <c r="B42" i="118"/>
  <c r="D42" i="118" s="1"/>
  <c r="B43" i="118"/>
  <c r="D43" i="118" s="1"/>
  <c r="B44" i="118"/>
  <c r="D44" i="118" s="1"/>
  <c r="B45" i="118"/>
  <c r="D45" i="118" s="1"/>
  <c r="B46" i="118"/>
  <c r="D46" i="118" s="1"/>
  <c r="B47" i="118"/>
  <c r="D47" i="118" s="1"/>
  <c r="B48" i="118"/>
  <c r="D48" i="118" s="1"/>
  <c r="B49" i="118"/>
  <c r="D49" i="118" s="1"/>
  <c r="B50" i="118"/>
  <c r="D50" i="118" s="1"/>
  <c r="B51" i="118"/>
  <c r="D51" i="118" s="1"/>
  <c r="B52" i="118"/>
  <c r="D52" i="118" s="1"/>
  <c r="B32" i="118"/>
  <c r="D32" i="118" s="1"/>
  <c r="B7" i="118"/>
  <c r="B8" i="118"/>
  <c r="D8" i="118" s="1"/>
  <c r="B9" i="118"/>
  <c r="B10" i="118"/>
  <c r="D10" i="118" s="1"/>
  <c r="B11" i="118"/>
  <c r="B12" i="118"/>
  <c r="D12" i="118" s="1"/>
  <c r="B13" i="118"/>
  <c r="B64" i="118" s="1"/>
  <c r="D64" i="118" s="1"/>
  <c r="B14" i="118"/>
  <c r="D14" i="118" s="1"/>
  <c r="B15" i="118"/>
  <c r="B16" i="118"/>
  <c r="D16" i="118" s="1"/>
  <c r="B17" i="118"/>
  <c r="B68" i="118" s="1"/>
  <c r="D68" i="118" s="1"/>
  <c r="B18" i="118"/>
  <c r="B69" i="118" s="1"/>
  <c r="D69" i="118" s="1"/>
  <c r="B19" i="118"/>
  <c r="D19" i="118" s="1"/>
  <c r="B20" i="118"/>
  <c r="D20" i="118" s="1"/>
  <c r="B21" i="118"/>
  <c r="B72" i="118" s="1"/>
  <c r="D72" i="118" s="1"/>
  <c r="B22" i="118"/>
  <c r="B73" i="118" s="1"/>
  <c r="D73" i="118" s="1"/>
  <c r="B23" i="118"/>
  <c r="B24" i="118"/>
  <c r="D24" i="118" s="1"/>
  <c r="B25" i="118"/>
  <c r="B26" i="118"/>
  <c r="B6" i="118"/>
  <c r="D18" i="118"/>
  <c r="D6" i="118"/>
  <c r="D9" i="118"/>
  <c r="D17" i="118"/>
  <c r="D23" i="118"/>
  <c r="D25" i="118"/>
  <c r="D26" i="118"/>
  <c r="D137" i="125"/>
  <c r="D138" i="125"/>
  <c r="D139" i="125"/>
  <c r="D140" i="125"/>
  <c r="D141" i="125"/>
  <c r="D142" i="125"/>
  <c r="D143" i="125"/>
  <c r="D144" i="125"/>
  <c r="D145" i="125"/>
  <c r="D146" i="125"/>
  <c r="D147" i="125"/>
  <c r="D148" i="125"/>
  <c r="D149" i="125"/>
  <c r="D150" i="125"/>
  <c r="D151" i="125"/>
  <c r="D152" i="125"/>
  <c r="D153" i="125"/>
  <c r="D154" i="125"/>
  <c r="D155" i="125"/>
  <c r="D156" i="125"/>
  <c r="D136" i="125"/>
  <c r="D112" i="125"/>
  <c r="D113" i="125"/>
  <c r="D114" i="125"/>
  <c r="D115" i="125"/>
  <c r="D116" i="125"/>
  <c r="D117" i="125"/>
  <c r="D118" i="125"/>
  <c r="D119" i="125"/>
  <c r="D120" i="125"/>
  <c r="D121" i="125"/>
  <c r="D122" i="125"/>
  <c r="D123" i="125"/>
  <c r="D124" i="125"/>
  <c r="D125" i="125"/>
  <c r="D126" i="125"/>
  <c r="D127" i="125"/>
  <c r="D128" i="125"/>
  <c r="D129" i="125"/>
  <c r="D130" i="125"/>
  <c r="D131" i="125"/>
  <c r="D111" i="125"/>
  <c r="D86" i="125"/>
  <c r="D87" i="125"/>
  <c r="D88" i="125"/>
  <c r="D89" i="125"/>
  <c r="D90" i="125"/>
  <c r="D91" i="125"/>
  <c r="D92" i="125"/>
  <c r="D93" i="125"/>
  <c r="D94" i="125"/>
  <c r="D95" i="125"/>
  <c r="D96" i="125"/>
  <c r="D97" i="125"/>
  <c r="D98" i="125"/>
  <c r="D99" i="125"/>
  <c r="D100" i="125"/>
  <c r="D101" i="125"/>
  <c r="D102" i="125"/>
  <c r="D103" i="125"/>
  <c r="D104" i="125"/>
  <c r="D105" i="125"/>
  <c r="D85" i="125"/>
  <c r="D36" i="125"/>
  <c r="D52" i="125"/>
  <c r="B33" i="125"/>
  <c r="B34" i="125"/>
  <c r="D34" i="125" s="1"/>
  <c r="B35" i="125"/>
  <c r="D35" i="125" s="1"/>
  <c r="B36" i="125"/>
  <c r="B37" i="125"/>
  <c r="D37" i="125" s="1"/>
  <c r="B38" i="125"/>
  <c r="B39" i="125"/>
  <c r="D39" i="125" s="1"/>
  <c r="B40" i="125"/>
  <c r="B41" i="125"/>
  <c r="D41" i="125" s="1"/>
  <c r="B42" i="125"/>
  <c r="D42" i="125" s="1"/>
  <c r="B43" i="125"/>
  <c r="D43" i="125" s="1"/>
  <c r="B44" i="125"/>
  <c r="D44" i="125" s="1"/>
  <c r="B45" i="125"/>
  <c r="D45" i="125" s="1"/>
  <c r="B46" i="125"/>
  <c r="B47" i="125"/>
  <c r="D47" i="125" s="1"/>
  <c r="B48" i="125"/>
  <c r="D48" i="125" s="1"/>
  <c r="B49" i="125"/>
  <c r="D49" i="125" s="1"/>
  <c r="B50" i="125"/>
  <c r="D50" i="125" s="1"/>
  <c r="B51" i="125"/>
  <c r="D51" i="125" s="1"/>
  <c r="B52" i="125"/>
  <c r="B32" i="125"/>
  <c r="D32" i="125" s="1"/>
  <c r="B7" i="125"/>
  <c r="D7" i="125" s="1"/>
  <c r="B8" i="125"/>
  <c r="B9" i="125"/>
  <c r="D9" i="125" s="1"/>
  <c r="B10" i="125"/>
  <c r="D10" i="125" s="1"/>
  <c r="B11" i="125"/>
  <c r="D11" i="125" s="1"/>
  <c r="B12" i="125"/>
  <c r="B13" i="125"/>
  <c r="B14" i="125"/>
  <c r="D14" i="125" s="1"/>
  <c r="B15" i="125"/>
  <c r="B66" i="125" s="1"/>
  <c r="B16" i="125"/>
  <c r="D16" i="125" s="1"/>
  <c r="B17" i="125"/>
  <c r="D17" i="125" s="1"/>
  <c r="B18" i="125"/>
  <c r="D18" i="125" s="1"/>
  <c r="B19" i="125"/>
  <c r="D19" i="125" s="1"/>
  <c r="B20" i="125"/>
  <c r="B21" i="125"/>
  <c r="B22" i="125"/>
  <c r="D22" i="125" s="1"/>
  <c r="B23" i="125"/>
  <c r="D23" i="125" s="1"/>
  <c r="B24" i="125"/>
  <c r="B25" i="125"/>
  <c r="D25" i="125" s="1"/>
  <c r="B26" i="125"/>
  <c r="D26" i="125" s="1"/>
  <c r="B6" i="125"/>
  <c r="D6" i="125" s="1"/>
  <c r="D137" i="132"/>
  <c r="D138" i="132"/>
  <c r="D139" i="132"/>
  <c r="D140" i="132"/>
  <c r="D141" i="132"/>
  <c r="D142" i="132"/>
  <c r="D143" i="132"/>
  <c r="D144" i="132"/>
  <c r="D145" i="132"/>
  <c r="D146" i="132"/>
  <c r="D147" i="132"/>
  <c r="D148" i="132"/>
  <c r="D149" i="132"/>
  <c r="D150" i="132"/>
  <c r="D151" i="132"/>
  <c r="D152" i="132"/>
  <c r="D153" i="132"/>
  <c r="D154" i="132"/>
  <c r="D155" i="132"/>
  <c r="D156" i="132"/>
  <c r="D136" i="132"/>
  <c r="D112" i="132"/>
  <c r="D113" i="132"/>
  <c r="D114" i="132"/>
  <c r="D115" i="132"/>
  <c r="D116" i="132"/>
  <c r="D117" i="132"/>
  <c r="D118" i="132"/>
  <c r="D119" i="132"/>
  <c r="D120" i="132"/>
  <c r="D121" i="132"/>
  <c r="D122" i="132"/>
  <c r="D123" i="132"/>
  <c r="D124" i="132"/>
  <c r="D125" i="132"/>
  <c r="D126" i="132"/>
  <c r="D127" i="132"/>
  <c r="D128" i="132"/>
  <c r="D129" i="132"/>
  <c r="D130" i="132"/>
  <c r="D131" i="132"/>
  <c r="D111" i="132"/>
  <c r="D86" i="132"/>
  <c r="D87" i="132"/>
  <c r="D88" i="132"/>
  <c r="D89" i="132"/>
  <c r="D90" i="132"/>
  <c r="D91" i="132"/>
  <c r="D92" i="132"/>
  <c r="D93" i="132"/>
  <c r="D94" i="132"/>
  <c r="D95" i="132"/>
  <c r="D96" i="132"/>
  <c r="D97" i="132"/>
  <c r="D98" i="132"/>
  <c r="D99" i="132"/>
  <c r="D100" i="132"/>
  <c r="D101" i="132"/>
  <c r="D102" i="132"/>
  <c r="D103" i="132"/>
  <c r="D104" i="132"/>
  <c r="D105" i="132"/>
  <c r="D85" i="132"/>
  <c r="B86" i="132"/>
  <c r="B87" i="132"/>
  <c r="B88" i="132"/>
  <c r="B89" i="132"/>
  <c r="B90" i="132"/>
  <c r="B91" i="132"/>
  <c r="B92" i="132"/>
  <c r="B93" i="132"/>
  <c r="B94" i="132"/>
  <c r="B95" i="132"/>
  <c r="B96" i="132"/>
  <c r="B97" i="132"/>
  <c r="B98" i="132"/>
  <c r="B99" i="132"/>
  <c r="B100" i="132"/>
  <c r="B101" i="132"/>
  <c r="B102" i="132"/>
  <c r="B103" i="132"/>
  <c r="B104" i="132"/>
  <c r="B105" i="132"/>
  <c r="B85" i="132"/>
  <c r="D58" i="132"/>
  <c r="D59" i="132"/>
  <c r="D60" i="132"/>
  <c r="D61" i="132"/>
  <c r="D62" i="132"/>
  <c r="D63" i="132"/>
  <c r="D64" i="132"/>
  <c r="D65" i="132"/>
  <c r="D66" i="132"/>
  <c r="D67" i="132"/>
  <c r="D68" i="132"/>
  <c r="D69" i="132"/>
  <c r="D70" i="132"/>
  <c r="D71" i="132"/>
  <c r="D72" i="132"/>
  <c r="D73" i="132"/>
  <c r="D74" i="132"/>
  <c r="D75" i="132"/>
  <c r="D76" i="132"/>
  <c r="D77" i="132"/>
  <c r="D57" i="132"/>
  <c r="B58" i="132"/>
  <c r="B59" i="132"/>
  <c r="B60" i="132"/>
  <c r="B61" i="132"/>
  <c r="B62" i="132"/>
  <c r="B63" i="132"/>
  <c r="B64" i="132"/>
  <c r="B65" i="132"/>
  <c r="B66" i="132"/>
  <c r="B67" i="132"/>
  <c r="B68" i="132"/>
  <c r="B69" i="132"/>
  <c r="B70" i="132"/>
  <c r="B71" i="132"/>
  <c r="B72" i="132"/>
  <c r="B73" i="132"/>
  <c r="B74" i="132"/>
  <c r="B75" i="132"/>
  <c r="B76" i="132"/>
  <c r="B77" i="132"/>
  <c r="B57" i="132"/>
  <c r="D33" i="132"/>
  <c r="D34" i="132"/>
  <c r="D35" i="132"/>
  <c r="D36" i="132"/>
  <c r="D37" i="132"/>
  <c r="D38" i="132"/>
  <c r="D39" i="132"/>
  <c r="D40" i="132"/>
  <c r="D41" i="132"/>
  <c r="D42" i="132"/>
  <c r="D43" i="132"/>
  <c r="D44" i="132"/>
  <c r="D45" i="132"/>
  <c r="D46" i="132"/>
  <c r="D47" i="132"/>
  <c r="D48" i="132"/>
  <c r="D49" i="132"/>
  <c r="D50" i="132"/>
  <c r="D51" i="132"/>
  <c r="D52" i="132"/>
  <c r="D32" i="132"/>
  <c r="B33" i="132"/>
  <c r="B34" i="132"/>
  <c r="B35" i="132"/>
  <c r="B36" i="132"/>
  <c r="B37" i="132"/>
  <c r="B38" i="132"/>
  <c r="B39" i="132"/>
  <c r="B40" i="132"/>
  <c r="B41" i="132"/>
  <c r="B42" i="132"/>
  <c r="B43" i="132"/>
  <c r="B44" i="132"/>
  <c r="B45" i="132"/>
  <c r="B46" i="132"/>
  <c r="B47" i="132"/>
  <c r="B48" i="132"/>
  <c r="B49" i="132"/>
  <c r="B50" i="132"/>
  <c r="B51" i="132"/>
  <c r="B52" i="132"/>
  <c r="B32" i="132"/>
  <c r="D7" i="132"/>
  <c r="D8" i="132"/>
  <c r="D9" i="132"/>
  <c r="D10" i="132"/>
  <c r="D11" i="132"/>
  <c r="D12" i="132"/>
  <c r="D13" i="132"/>
  <c r="D14" i="132"/>
  <c r="D15" i="132"/>
  <c r="D16" i="132"/>
  <c r="D17" i="132"/>
  <c r="D18" i="132"/>
  <c r="D19" i="132"/>
  <c r="D20" i="132"/>
  <c r="D21" i="132"/>
  <c r="D22" i="132"/>
  <c r="D23" i="132"/>
  <c r="D24" i="132"/>
  <c r="D25" i="132"/>
  <c r="D26" i="132"/>
  <c r="D6" i="132"/>
  <c r="B7" i="132"/>
  <c r="B8" i="132"/>
  <c r="B9" i="132"/>
  <c r="B10" i="132"/>
  <c r="B11" i="132"/>
  <c r="B12" i="132"/>
  <c r="B13" i="132"/>
  <c r="B14" i="132"/>
  <c r="B15" i="132"/>
  <c r="B16" i="132"/>
  <c r="B17" i="132"/>
  <c r="B18" i="132"/>
  <c r="B19" i="132"/>
  <c r="B20" i="132"/>
  <c r="B21" i="132"/>
  <c r="B22" i="132"/>
  <c r="B23" i="132"/>
  <c r="B24" i="132"/>
  <c r="B25" i="132"/>
  <c r="B26" i="132"/>
  <c r="B6" i="132"/>
  <c r="D86" i="139"/>
  <c r="D87" i="139"/>
  <c r="D88" i="139"/>
  <c r="D89" i="139"/>
  <c r="D90" i="139"/>
  <c r="D91" i="139"/>
  <c r="D92" i="139"/>
  <c r="D93" i="139"/>
  <c r="D94" i="139"/>
  <c r="D95" i="139"/>
  <c r="D96" i="139"/>
  <c r="D97" i="139"/>
  <c r="D98" i="139"/>
  <c r="D99" i="139"/>
  <c r="D100" i="139"/>
  <c r="D101" i="139"/>
  <c r="D102" i="139"/>
  <c r="D103" i="139"/>
  <c r="D104" i="139"/>
  <c r="D105" i="139"/>
  <c r="D85" i="139"/>
  <c r="D137" i="139"/>
  <c r="D138" i="139"/>
  <c r="D139" i="139"/>
  <c r="D140" i="139"/>
  <c r="D141" i="139"/>
  <c r="D142" i="139"/>
  <c r="D143" i="139"/>
  <c r="D144" i="139"/>
  <c r="D145" i="139"/>
  <c r="D146" i="139"/>
  <c r="D147" i="139"/>
  <c r="D148" i="139"/>
  <c r="D149" i="139"/>
  <c r="D150" i="139"/>
  <c r="D151" i="139"/>
  <c r="D152" i="139"/>
  <c r="D153" i="139"/>
  <c r="D154" i="139"/>
  <c r="D155" i="139"/>
  <c r="D156" i="139"/>
  <c r="D136" i="139"/>
  <c r="B137" i="139"/>
  <c r="B138" i="139"/>
  <c r="B139" i="139"/>
  <c r="B140" i="139"/>
  <c r="B141" i="139"/>
  <c r="B142" i="139"/>
  <c r="B143" i="139"/>
  <c r="B144" i="139"/>
  <c r="B145" i="139"/>
  <c r="B146" i="139"/>
  <c r="B147" i="139"/>
  <c r="B148" i="139"/>
  <c r="B149" i="139"/>
  <c r="B150" i="139"/>
  <c r="B151" i="139"/>
  <c r="B152" i="139"/>
  <c r="B153" i="139"/>
  <c r="B154" i="139"/>
  <c r="B155" i="139"/>
  <c r="B156" i="139"/>
  <c r="B136" i="139"/>
  <c r="B86" i="139"/>
  <c r="B87" i="139"/>
  <c r="B88" i="139"/>
  <c r="B89" i="139"/>
  <c r="B90" i="139"/>
  <c r="B91" i="139"/>
  <c r="B92" i="139"/>
  <c r="B93" i="139"/>
  <c r="B94" i="139"/>
  <c r="B95" i="139"/>
  <c r="B96" i="139"/>
  <c r="B97" i="139"/>
  <c r="B98" i="139"/>
  <c r="B99" i="139"/>
  <c r="B100" i="139"/>
  <c r="B101" i="139"/>
  <c r="B102" i="139"/>
  <c r="B103" i="139"/>
  <c r="B104" i="139"/>
  <c r="B105" i="139"/>
  <c r="B85" i="139"/>
  <c r="D40" i="139"/>
  <c r="D48" i="139"/>
  <c r="B33" i="139"/>
  <c r="B34" i="139"/>
  <c r="D34" i="139" s="1"/>
  <c r="B35" i="139"/>
  <c r="D35" i="139" s="1"/>
  <c r="B36" i="139"/>
  <c r="D36" i="139" s="1"/>
  <c r="B37" i="139"/>
  <c r="B38" i="139"/>
  <c r="B39" i="139"/>
  <c r="B40" i="139"/>
  <c r="B41" i="139"/>
  <c r="D41" i="139" s="1"/>
  <c r="B42" i="139"/>
  <c r="B43" i="139"/>
  <c r="B44" i="139"/>
  <c r="D44" i="139" s="1"/>
  <c r="B45" i="139"/>
  <c r="B46" i="139"/>
  <c r="B47" i="139"/>
  <c r="D47" i="139" s="1"/>
  <c r="B48" i="139"/>
  <c r="B49" i="139"/>
  <c r="B50" i="139"/>
  <c r="D50" i="139" s="1"/>
  <c r="B51" i="139"/>
  <c r="D51" i="139" s="1"/>
  <c r="B52" i="139"/>
  <c r="D52" i="139" s="1"/>
  <c r="B32" i="139"/>
  <c r="D32" i="139" s="1"/>
  <c r="B7" i="139"/>
  <c r="B8" i="139"/>
  <c r="B9" i="139"/>
  <c r="B10" i="139"/>
  <c r="B61" i="139" s="1"/>
  <c r="D61" i="139" s="1"/>
  <c r="B11" i="139"/>
  <c r="B12" i="139"/>
  <c r="B13" i="139"/>
  <c r="B14" i="139"/>
  <c r="B15" i="139"/>
  <c r="B16" i="139"/>
  <c r="B17" i="139"/>
  <c r="B18" i="139"/>
  <c r="B69" i="139" s="1"/>
  <c r="D69" i="139" s="1"/>
  <c r="B19" i="139"/>
  <c r="B20" i="139"/>
  <c r="B21" i="139"/>
  <c r="B22" i="139"/>
  <c r="B23" i="139"/>
  <c r="B24" i="139"/>
  <c r="B25" i="139"/>
  <c r="B26" i="139"/>
  <c r="B6" i="139"/>
  <c r="B33" i="146"/>
  <c r="B34" i="146"/>
  <c r="B35" i="146"/>
  <c r="B36" i="146"/>
  <c r="B37" i="146"/>
  <c r="B38" i="146"/>
  <c r="B39" i="146"/>
  <c r="B40" i="146"/>
  <c r="B41" i="146"/>
  <c r="B42" i="146"/>
  <c r="B43" i="146"/>
  <c r="B68" i="146" s="1"/>
  <c r="D68" i="146" s="1"/>
  <c r="B44" i="146"/>
  <c r="B69" i="146" s="1"/>
  <c r="D69" i="146" s="1"/>
  <c r="B45" i="146"/>
  <c r="B46" i="146"/>
  <c r="B47" i="146"/>
  <c r="B48" i="146"/>
  <c r="B49" i="146"/>
  <c r="B50" i="146"/>
  <c r="B51" i="146"/>
  <c r="B52" i="146"/>
  <c r="B32" i="146"/>
  <c r="B7" i="146"/>
  <c r="B8" i="146"/>
  <c r="B9" i="146"/>
  <c r="B10" i="146"/>
  <c r="B11" i="146"/>
  <c r="B12" i="146"/>
  <c r="B13" i="146"/>
  <c r="B14" i="146"/>
  <c r="B15" i="146"/>
  <c r="B16" i="146"/>
  <c r="B17" i="146"/>
  <c r="B18" i="146"/>
  <c r="B19" i="146"/>
  <c r="B20" i="146"/>
  <c r="B21" i="146"/>
  <c r="B22" i="146"/>
  <c r="B23" i="146"/>
  <c r="B24" i="146"/>
  <c r="B25" i="146"/>
  <c r="B26" i="146"/>
  <c r="B6" i="146"/>
  <c r="B33" i="83"/>
  <c r="B34" i="83"/>
  <c r="B87" i="83" s="1"/>
  <c r="B35" i="83"/>
  <c r="B36" i="83"/>
  <c r="B37" i="83"/>
  <c r="B38" i="83"/>
  <c r="B39" i="83"/>
  <c r="B92" i="83" s="1"/>
  <c r="B40" i="83"/>
  <c r="B41" i="83"/>
  <c r="B42" i="83"/>
  <c r="B95" i="83" s="1"/>
  <c r="B43" i="83"/>
  <c r="B44" i="83"/>
  <c r="B45" i="83"/>
  <c r="B46" i="83"/>
  <c r="B47" i="83"/>
  <c r="B100" i="83" s="1"/>
  <c r="B48" i="83"/>
  <c r="B49" i="83"/>
  <c r="B50" i="83"/>
  <c r="B103" i="83" s="1"/>
  <c r="B51" i="83"/>
  <c r="B52" i="83"/>
  <c r="B32" i="83"/>
  <c r="B85" i="83" s="1"/>
  <c r="B7" i="83"/>
  <c r="B8" i="83"/>
  <c r="B113" i="83" s="1"/>
  <c r="B9" i="83"/>
  <c r="B114" i="83" s="1"/>
  <c r="B10" i="83"/>
  <c r="B115" i="83" s="1"/>
  <c r="B11" i="83"/>
  <c r="B116" i="83" s="1"/>
  <c r="B12" i="83"/>
  <c r="B117" i="83" s="1"/>
  <c r="B13" i="83"/>
  <c r="B14" i="83"/>
  <c r="B15" i="83"/>
  <c r="B16" i="83"/>
  <c r="B121" i="83" s="1"/>
  <c r="B17" i="83"/>
  <c r="B122" i="83" s="1"/>
  <c r="B18" i="83"/>
  <c r="B123" i="83" s="1"/>
  <c r="B19" i="83"/>
  <c r="B124" i="83" s="1"/>
  <c r="B20" i="83"/>
  <c r="B125" i="83" s="1"/>
  <c r="B21" i="83"/>
  <c r="B22" i="83"/>
  <c r="B23" i="83"/>
  <c r="B24" i="83"/>
  <c r="B129" i="83" s="1"/>
  <c r="B25" i="83"/>
  <c r="B130" i="83" s="1"/>
  <c r="B26" i="83"/>
  <c r="B131" i="83" s="1"/>
  <c r="B6" i="83"/>
  <c r="B111" i="83" s="1"/>
  <c r="B58" i="146"/>
  <c r="D58" i="146" s="1"/>
  <c r="B59" i="146"/>
  <c r="D59" i="146" s="1"/>
  <c r="B60" i="146"/>
  <c r="D60" i="146" s="1"/>
  <c r="B61" i="146"/>
  <c r="D61" i="146" s="1"/>
  <c r="B66" i="146"/>
  <c r="D66" i="146" s="1"/>
  <c r="B67" i="146"/>
  <c r="D67" i="146" s="1"/>
  <c r="B74" i="146"/>
  <c r="D74" i="146" s="1"/>
  <c r="B75" i="146"/>
  <c r="D75" i="146" s="1"/>
  <c r="B76" i="146"/>
  <c r="D76" i="146" s="1"/>
  <c r="B77" i="146"/>
  <c r="D77" i="146" s="1"/>
  <c r="B57" i="146"/>
  <c r="D57" i="146" s="1"/>
  <c r="D33" i="146"/>
  <c r="D34" i="146"/>
  <c r="D35" i="146"/>
  <c r="D36" i="146"/>
  <c r="D37" i="146"/>
  <c r="D38" i="146"/>
  <c r="D39" i="146"/>
  <c r="D40" i="146"/>
  <c r="D41" i="146"/>
  <c r="D42" i="146"/>
  <c r="D43" i="146"/>
  <c r="D44" i="146"/>
  <c r="D45" i="146"/>
  <c r="D46" i="146"/>
  <c r="D47" i="146"/>
  <c r="D48" i="146"/>
  <c r="D49" i="146"/>
  <c r="D50" i="146"/>
  <c r="D51" i="146"/>
  <c r="D52" i="146"/>
  <c r="D32" i="146"/>
  <c r="D7" i="146"/>
  <c r="D8" i="146"/>
  <c r="D9" i="146"/>
  <c r="D10" i="146"/>
  <c r="D11" i="146"/>
  <c r="D12" i="146"/>
  <c r="D13" i="146"/>
  <c r="D14" i="146"/>
  <c r="D15" i="146"/>
  <c r="D16" i="146"/>
  <c r="D17" i="146"/>
  <c r="D18" i="146"/>
  <c r="D19" i="146"/>
  <c r="D20" i="146"/>
  <c r="D21" i="146"/>
  <c r="D22" i="146"/>
  <c r="D23" i="146"/>
  <c r="D24" i="146"/>
  <c r="D25" i="146"/>
  <c r="D26" i="146"/>
  <c r="D6" i="146"/>
  <c r="B112" i="83"/>
  <c r="B118" i="83"/>
  <c r="B119" i="83"/>
  <c r="B120" i="83"/>
  <c r="B126" i="83"/>
  <c r="B127" i="83"/>
  <c r="B128" i="83"/>
  <c r="B86" i="83"/>
  <c r="B88" i="83"/>
  <c r="B89" i="83"/>
  <c r="B90" i="83"/>
  <c r="B91" i="83"/>
  <c r="B93" i="83"/>
  <c r="B94" i="83"/>
  <c r="B96" i="83"/>
  <c r="B97" i="83"/>
  <c r="B98" i="83"/>
  <c r="B99" i="83"/>
  <c r="B101" i="83"/>
  <c r="B102" i="83"/>
  <c r="B104" i="83"/>
  <c r="B105" i="83"/>
  <c r="B72" i="106" l="1"/>
  <c r="D72" i="106" s="1"/>
  <c r="B68" i="106"/>
  <c r="D68" i="106" s="1"/>
  <c r="B67" i="106"/>
  <c r="D67" i="106" s="1"/>
  <c r="B74" i="106"/>
  <c r="D74" i="106" s="1"/>
  <c r="B58" i="106"/>
  <c r="D58" i="106" s="1"/>
  <c r="B73" i="106"/>
  <c r="D73" i="106" s="1"/>
  <c r="D21" i="106"/>
  <c r="B71" i="106"/>
  <c r="D71" i="106" s="1"/>
  <c r="D15" i="106"/>
  <c r="B77" i="106"/>
  <c r="D77" i="106" s="1"/>
  <c r="B69" i="106"/>
  <c r="D69" i="106" s="1"/>
  <c r="B61" i="106"/>
  <c r="D61" i="106" s="1"/>
  <c r="B76" i="106"/>
  <c r="D76" i="106" s="1"/>
  <c r="B60" i="106"/>
  <c r="D60" i="106" s="1"/>
  <c r="B65" i="106"/>
  <c r="D65" i="106" s="1"/>
  <c r="B64" i="106"/>
  <c r="D64" i="106" s="1"/>
  <c r="B63" i="106"/>
  <c r="D63" i="106" s="1"/>
  <c r="B57" i="106"/>
  <c r="D57" i="106" s="1"/>
  <c r="B70" i="106"/>
  <c r="D70" i="106" s="1"/>
  <c r="B62" i="106"/>
  <c r="D62" i="106" s="1"/>
  <c r="B75" i="106"/>
  <c r="D75" i="106" s="1"/>
  <c r="B59" i="106"/>
  <c r="D59" i="106" s="1"/>
  <c r="B62" i="118"/>
  <c r="D62" i="118" s="1"/>
  <c r="D11" i="118"/>
  <c r="B74" i="118"/>
  <c r="D74" i="118" s="1"/>
  <c r="B66" i="118"/>
  <c r="D66" i="118" s="1"/>
  <c r="B58" i="118"/>
  <c r="D58" i="118" s="1"/>
  <c r="B77" i="118"/>
  <c r="D77" i="118" s="1"/>
  <c r="B61" i="118"/>
  <c r="D61" i="118" s="1"/>
  <c r="B57" i="118"/>
  <c r="D57" i="118" s="1"/>
  <c r="B76" i="118"/>
  <c r="D76" i="118" s="1"/>
  <c r="B60" i="118"/>
  <c r="D60" i="118" s="1"/>
  <c r="B71" i="118"/>
  <c r="D71" i="118" s="1"/>
  <c r="B70" i="118"/>
  <c r="D70" i="118" s="1"/>
  <c r="D22" i="118"/>
  <c r="D21" i="118"/>
  <c r="B63" i="118"/>
  <c r="D63" i="118" s="1"/>
  <c r="D7" i="118"/>
  <c r="B59" i="118"/>
  <c r="D59" i="118" s="1"/>
  <c r="D13" i="118"/>
  <c r="B65" i="118"/>
  <c r="D65" i="118" s="1"/>
  <c r="B75" i="118"/>
  <c r="D75" i="118" s="1"/>
  <c r="B67" i="118"/>
  <c r="D67" i="118" s="1"/>
  <c r="D15" i="118"/>
  <c r="B65" i="125"/>
  <c r="D65" i="125" s="1"/>
  <c r="B58" i="125"/>
  <c r="B71" i="125"/>
  <c r="D71" i="125" s="1"/>
  <c r="B63" i="125"/>
  <c r="D63" i="125" s="1"/>
  <c r="D15" i="125"/>
  <c r="B75" i="125"/>
  <c r="D75" i="125" s="1"/>
  <c r="D33" i="125"/>
  <c r="B67" i="125"/>
  <c r="B59" i="125"/>
  <c r="D59" i="125" s="1"/>
  <c r="D8" i="125"/>
  <c r="B74" i="125"/>
  <c r="D74" i="125" s="1"/>
  <c r="D12" i="125"/>
  <c r="D40" i="125"/>
  <c r="B73" i="125"/>
  <c r="D73" i="125" s="1"/>
  <c r="D21" i="125"/>
  <c r="D67" i="125"/>
  <c r="B72" i="125"/>
  <c r="D72" i="125" s="1"/>
  <c r="B64" i="125"/>
  <c r="D64" i="125" s="1"/>
  <c r="D20" i="125"/>
  <c r="B57" i="125"/>
  <c r="D57" i="125" s="1"/>
  <c r="B70" i="125"/>
  <c r="D70" i="125" s="1"/>
  <c r="B62" i="125"/>
  <c r="D62" i="125" s="1"/>
  <c r="B77" i="125"/>
  <c r="D77" i="125" s="1"/>
  <c r="B69" i="125"/>
  <c r="D69" i="125" s="1"/>
  <c r="B61" i="125"/>
  <c r="D61" i="125" s="1"/>
  <c r="B76" i="125"/>
  <c r="D76" i="125" s="1"/>
  <c r="B68" i="125"/>
  <c r="D68" i="125" s="1"/>
  <c r="B60" i="125"/>
  <c r="D60" i="125" s="1"/>
  <c r="D24" i="125"/>
  <c r="D13" i="125"/>
  <c r="D46" i="125"/>
  <c r="D38" i="125"/>
  <c r="D66" i="125"/>
  <c r="D58" i="125"/>
  <c r="D45" i="139"/>
  <c r="B71" i="139"/>
  <c r="D71" i="139" s="1"/>
  <c r="B63" i="139"/>
  <c r="D63" i="139" s="1"/>
  <c r="B68" i="139"/>
  <c r="D68" i="139" s="1"/>
  <c r="D39" i="139"/>
  <c r="B70" i="139"/>
  <c r="D70" i="139" s="1"/>
  <c r="B62" i="139"/>
  <c r="D62" i="139" s="1"/>
  <c r="B67" i="139"/>
  <c r="D67" i="139" s="1"/>
  <c r="D37" i="139"/>
  <c r="D46" i="139"/>
  <c r="B74" i="139"/>
  <c r="D74" i="139" s="1"/>
  <c r="B58" i="139"/>
  <c r="D58" i="139" s="1"/>
  <c r="B57" i="139"/>
  <c r="D57" i="139" s="1"/>
  <c r="B77" i="139"/>
  <c r="D77" i="139" s="1"/>
  <c r="B73" i="139"/>
  <c r="D73" i="139" s="1"/>
  <c r="B65" i="139"/>
  <c r="D65" i="139" s="1"/>
  <c r="B72" i="139"/>
  <c r="D72" i="139" s="1"/>
  <c r="B64" i="139"/>
  <c r="D64" i="139" s="1"/>
  <c r="D38" i="139"/>
  <c r="B76" i="139"/>
  <c r="D76" i="139" s="1"/>
  <c r="B60" i="139"/>
  <c r="D60" i="139" s="1"/>
  <c r="B59" i="139"/>
  <c r="D59" i="139" s="1"/>
  <c r="B66" i="139"/>
  <c r="D66" i="139" s="1"/>
  <c r="D42" i="139"/>
  <c r="D49" i="139"/>
  <c r="D33" i="139"/>
  <c r="B75" i="139"/>
  <c r="D75" i="139" s="1"/>
  <c r="D43" i="139"/>
  <c r="B73" i="146"/>
  <c r="D73" i="146" s="1"/>
  <c r="B65" i="146"/>
  <c r="D65" i="146" s="1"/>
  <c r="B72" i="146"/>
  <c r="D72" i="146" s="1"/>
  <c r="B64" i="146"/>
  <c r="D64" i="146" s="1"/>
  <c r="B71" i="146"/>
  <c r="D71" i="146" s="1"/>
  <c r="B63" i="146"/>
  <c r="D63" i="146" s="1"/>
  <c r="B70" i="146"/>
  <c r="D70" i="146" s="1"/>
  <c r="B62" i="146"/>
  <c r="D62" i="146" s="1"/>
  <c r="N184" i="82"/>
  <c r="O184" i="82"/>
  <c r="P184" i="82"/>
  <c r="Q184" i="82"/>
  <c r="R184" i="82"/>
  <c r="S184" i="82"/>
  <c r="T184" i="82"/>
  <c r="U184" i="82"/>
  <c r="V184" i="82"/>
  <c r="N185" i="82"/>
  <c r="O185" i="82"/>
  <c r="P185" i="82"/>
  <c r="Q185" i="82"/>
  <c r="R185" i="82"/>
  <c r="S185" i="82"/>
  <c r="T185" i="82"/>
  <c r="U185" i="82"/>
  <c r="V185" i="82"/>
  <c r="N186" i="82"/>
  <c r="O186" i="82"/>
  <c r="P186" i="82"/>
  <c r="Q186" i="82"/>
  <c r="R186" i="82"/>
  <c r="S186" i="82"/>
  <c r="T186" i="82"/>
  <c r="U186" i="82"/>
  <c r="V186" i="82"/>
  <c r="N187" i="82"/>
  <c r="O187" i="82"/>
  <c r="P187" i="82"/>
  <c r="Q187" i="82"/>
  <c r="R187" i="82"/>
  <c r="S187" i="82"/>
  <c r="T187" i="82"/>
  <c r="U187" i="82"/>
  <c r="V187" i="82"/>
  <c r="N188" i="82"/>
  <c r="O188" i="82"/>
  <c r="P188" i="82"/>
  <c r="Q188" i="82"/>
  <c r="R188" i="82"/>
  <c r="S188" i="82"/>
  <c r="T188" i="82"/>
  <c r="U188" i="82"/>
  <c r="V188" i="82"/>
  <c r="N189" i="82"/>
  <c r="O189" i="82"/>
  <c r="P189" i="82"/>
  <c r="Q189" i="82"/>
  <c r="R189" i="82"/>
  <c r="S189" i="82"/>
  <c r="T189" i="82"/>
  <c r="U189" i="82"/>
  <c r="V189" i="82"/>
  <c r="N190" i="82"/>
  <c r="O190" i="82"/>
  <c r="P190" i="82"/>
  <c r="Q190" i="82"/>
  <c r="R190" i="82"/>
  <c r="S190" i="82"/>
  <c r="T190" i="82"/>
  <c r="U190" i="82"/>
  <c r="V190" i="82"/>
  <c r="N191" i="82"/>
  <c r="O191" i="82"/>
  <c r="P191" i="82"/>
  <c r="Q191" i="82"/>
  <c r="R191" i="82"/>
  <c r="S191" i="82"/>
  <c r="T191" i="82"/>
  <c r="U191" i="82"/>
  <c r="V191" i="82"/>
  <c r="N192" i="82"/>
  <c r="O192" i="82"/>
  <c r="P192" i="82"/>
  <c r="Q192" i="82"/>
  <c r="R192" i="82"/>
  <c r="S192" i="82"/>
  <c r="T192" i="82"/>
  <c r="U192" i="82"/>
  <c r="V192" i="82"/>
  <c r="N193" i="82"/>
  <c r="O193" i="82"/>
  <c r="P193" i="82"/>
  <c r="Q193" i="82"/>
  <c r="R193" i="82"/>
  <c r="S193" i="82"/>
  <c r="T193" i="82"/>
  <c r="U193" i="82"/>
  <c r="V193" i="82"/>
  <c r="N194" i="82"/>
  <c r="O194" i="82"/>
  <c r="P194" i="82"/>
  <c r="Q194" i="82"/>
  <c r="R194" i="82"/>
  <c r="S194" i="82"/>
  <c r="T194" i="82"/>
  <c r="U194" i="82"/>
  <c r="V194" i="82"/>
  <c r="N195" i="82"/>
  <c r="O195" i="82"/>
  <c r="P195" i="82"/>
  <c r="Q195" i="82"/>
  <c r="R195" i="82"/>
  <c r="S195" i="82"/>
  <c r="T195" i="82"/>
  <c r="U195" i="82"/>
  <c r="V195" i="82"/>
  <c r="N196" i="82"/>
  <c r="O196" i="82"/>
  <c r="P196" i="82"/>
  <c r="Q196" i="82"/>
  <c r="R196" i="82"/>
  <c r="S196" i="82"/>
  <c r="T196" i="82"/>
  <c r="U196" i="82"/>
  <c r="V196" i="82"/>
  <c r="N197" i="82"/>
  <c r="O197" i="82"/>
  <c r="P197" i="82"/>
  <c r="Q197" i="82"/>
  <c r="R197" i="82"/>
  <c r="S197" i="82"/>
  <c r="T197" i="82"/>
  <c r="U197" i="82"/>
  <c r="V197" i="82"/>
  <c r="N198" i="82"/>
  <c r="O198" i="82"/>
  <c r="P198" i="82"/>
  <c r="Q198" i="82"/>
  <c r="R198" i="82"/>
  <c r="S198" i="82"/>
  <c r="T198" i="82"/>
  <c r="U198" i="82"/>
  <c r="V198" i="82"/>
  <c r="N199" i="82"/>
  <c r="O199" i="82"/>
  <c r="P199" i="82"/>
  <c r="Q199" i="82"/>
  <c r="R199" i="82"/>
  <c r="S199" i="82"/>
  <c r="T199" i="82"/>
  <c r="U199" i="82"/>
  <c r="V199" i="82"/>
  <c r="N200" i="82"/>
  <c r="O200" i="82"/>
  <c r="P200" i="82"/>
  <c r="Q200" i="82"/>
  <c r="R200" i="82"/>
  <c r="S200" i="82"/>
  <c r="T200" i="82"/>
  <c r="U200" i="82"/>
  <c r="V200" i="82"/>
  <c r="N201" i="82"/>
  <c r="O201" i="82"/>
  <c r="P201" i="82"/>
  <c r="Q201" i="82"/>
  <c r="R201" i="82"/>
  <c r="S201" i="82"/>
  <c r="T201" i="82"/>
  <c r="U201" i="82"/>
  <c r="V201" i="82"/>
  <c r="N202" i="82"/>
  <c r="O202" i="82"/>
  <c r="P202" i="82"/>
  <c r="Q202" i="82"/>
  <c r="R202" i="82"/>
  <c r="S202" i="82"/>
  <c r="T202" i="82"/>
  <c r="U202" i="82"/>
  <c r="V202" i="82"/>
  <c r="N203" i="82"/>
  <c r="O203" i="82"/>
  <c r="P203" i="82"/>
  <c r="Q203" i="82"/>
  <c r="R203" i="82"/>
  <c r="S203" i="82"/>
  <c r="T203" i="82"/>
  <c r="U203" i="82"/>
  <c r="V203" i="82"/>
  <c r="N204" i="82"/>
  <c r="O204" i="82"/>
  <c r="P204" i="82"/>
  <c r="Q204" i="82"/>
  <c r="R204" i="82"/>
  <c r="S204" i="82"/>
  <c r="T204" i="82"/>
  <c r="U204" i="82"/>
  <c r="V204" i="82"/>
  <c r="M185" i="82"/>
  <c r="M186" i="82"/>
  <c r="M187" i="82"/>
  <c r="M188" i="82"/>
  <c r="M189" i="82"/>
  <c r="M190" i="82"/>
  <c r="M191" i="82"/>
  <c r="M192" i="82"/>
  <c r="M193" i="82"/>
  <c r="M194" i="82"/>
  <c r="M195" i="82"/>
  <c r="M196" i="82"/>
  <c r="M197" i="82"/>
  <c r="M198" i="82"/>
  <c r="M199" i="82"/>
  <c r="M200" i="82"/>
  <c r="M201" i="82"/>
  <c r="M202" i="82"/>
  <c r="M203" i="82"/>
  <c r="M204" i="82"/>
  <c r="M184" i="82"/>
  <c r="C184" i="82"/>
  <c r="D184" i="82"/>
  <c r="E184" i="82"/>
  <c r="F184" i="82"/>
  <c r="G184" i="82"/>
  <c r="H184" i="82"/>
  <c r="I184" i="82"/>
  <c r="J184" i="82"/>
  <c r="K184" i="82"/>
  <c r="C185" i="82"/>
  <c r="D185" i="82"/>
  <c r="E185" i="82"/>
  <c r="F185" i="82"/>
  <c r="G185" i="82"/>
  <c r="H185" i="82"/>
  <c r="I185" i="82"/>
  <c r="J185" i="82"/>
  <c r="K185" i="82"/>
  <c r="C186" i="82"/>
  <c r="D186" i="82"/>
  <c r="E186" i="82"/>
  <c r="F186" i="82"/>
  <c r="G186" i="82"/>
  <c r="H186" i="82"/>
  <c r="I186" i="82"/>
  <c r="J186" i="82"/>
  <c r="K186" i="82"/>
  <c r="C187" i="82"/>
  <c r="D187" i="82"/>
  <c r="E187" i="82"/>
  <c r="F187" i="82"/>
  <c r="G187" i="82"/>
  <c r="H187" i="82"/>
  <c r="I187" i="82"/>
  <c r="J187" i="82"/>
  <c r="K187" i="82"/>
  <c r="C188" i="82"/>
  <c r="D188" i="82"/>
  <c r="E188" i="82"/>
  <c r="F188" i="82"/>
  <c r="G188" i="82"/>
  <c r="H188" i="82"/>
  <c r="I188" i="82"/>
  <c r="J188" i="82"/>
  <c r="K188" i="82"/>
  <c r="C189" i="82"/>
  <c r="D189" i="82"/>
  <c r="E189" i="82"/>
  <c r="F189" i="82"/>
  <c r="G189" i="82"/>
  <c r="H189" i="82"/>
  <c r="I189" i="82"/>
  <c r="J189" i="82"/>
  <c r="K189" i="82"/>
  <c r="C190" i="82"/>
  <c r="D190" i="82"/>
  <c r="E190" i="82"/>
  <c r="F190" i="82"/>
  <c r="G190" i="82"/>
  <c r="H190" i="82"/>
  <c r="I190" i="82"/>
  <c r="J190" i="82"/>
  <c r="K190" i="82"/>
  <c r="C191" i="82"/>
  <c r="D191" i="82"/>
  <c r="E191" i="82"/>
  <c r="F191" i="82"/>
  <c r="G191" i="82"/>
  <c r="H191" i="82"/>
  <c r="I191" i="82"/>
  <c r="J191" i="82"/>
  <c r="K191" i="82"/>
  <c r="C192" i="82"/>
  <c r="D192" i="82"/>
  <c r="E192" i="82"/>
  <c r="F192" i="82"/>
  <c r="G192" i="82"/>
  <c r="H192" i="82"/>
  <c r="I192" i="82"/>
  <c r="J192" i="82"/>
  <c r="K192" i="82"/>
  <c r="C193" i="82"/>
  <c r="D193" i="82"/>
  <c r="E193" i="82"/>
  <c r="F193" i="82"/>
  <c r="G193" i="82"/>
  <c r="H193" i="82"/>
  <c r="I193" i="82"/>
  <c r="J193" i="82"/>
  <c r="K193" i="82"/>
  <c r="C194" i="82"/>
  <c r="D194" i="82"/>
  <c r="E194" i="82"/>
  <c r="F194" i="82"/>
  <c r="G194" i="82"/>
  <c r="H194" i="82"/>
  <c r="I194" i="82"/>
  <c r="J194" i="82"/>
  <c r="K194" i="82"/>
  <c r="C195" i="82"/>
  <c r="D195" i="82"/>
  <c r="E195" i="82"/>
  <c r="F195" i="82"/>
  <c r="G195" i="82"/>
  <c r="H195" i="82"/>
  <c r="I195" i="82"/>
  <c r="J195" i="82"/>
  <c r="K195" i="82"/>
  <c r="C196" i="82"/>
  <c r="D196" i="82"/>
  <c r="E196" i="82"/>
  <c r="F196" i="82"/>
  <c r="G196" i="82"/>
  <c r="H196" i="82"/>
  <c r="I196" i="82"/>
  <c r="J196" i="82"/>
  <c r="K196" i="82"/>
  <c r="C197" i="82"/>
  <c r="D197" i="82"/>
  <c r="E197" i="82"/>
  <c r="F197" i="82"/>
  <c r="G197" i="82"/>
  <c r="H197" i="82"/>
  <c r="I197" i="82"/>
  <c r="J197" i="82"/>
  <c r="K197" i="82"/>
  <c r="C198" i="82"/>
  <c r="D198" i="82"/>
  <c r="E198" i="82"/>
  <c r="F198" i="82"/>
  <c r="G198" i="82"/>
  <c r="H198" i="82"/>
  <c r="I198" i="82"/>
  <c r="J198" i="82"/>
  <c r="K198" i="82"/>
  <c r="C199" i="82"/>
  <c r="D199" i="82"/>
  <c r="E199" i="82"/>
  <c r="F199" i="82"/>
  <c r="G199" i="82"/>
  <c r="H199" i="82"/>
  <c r="I199" i="82"/>
  <c r="J199" i="82"/>
  <c r="K199" i="82"/>
  <c r="C200" i="82"/>
  <c r="D200" i="82"/>
  <c r="E200" i="82"/>
  <c r="F200" i="82"/>
  <c r="G200" i="82"/>
  <c r="H200" i="82"/>
  <c r="I200" i="82"/>
  <c r="J200" i="82"/>
  <c r="K200" i="82"/>
  <c r="C201" i="82"/>
  <c r="D201" i="82"/>
  <c r="E201" i="82"/>
  <c r="F201" i="82"/>
  <c r="G201" i="82"/>
  <c r="H201" i="82"/>
  <c r="I201" i="82"/>
  <c r="J201" i="82"/>
  <c r="K201" i="82"/>
  <c r="C202" i="82"/>
  <c r="D202" i="82"/>
  <c r="E202" i="82"/>
  <c r="F202" i="82"/>
  <c r="G202" i="82"/>
  <c r="H202" i="82"/>
  <c r="I202" i="82"/>
  <c r="J202" i="82"/>
  <c r="K202" i="82"/>
  <c r="C203" i="82"/>
  <c r="D203" i="82"/>
  <c r="E203" i="82"/>
  <c r="F203" i="82"/>
  <c r="G203" i="82"/>
  <c r="H203" i="82"/>
  <c r="I203" i="82"/>
  <c r="J203" i="82"/>
  <c r="K203" i="82"/>
  <c r="C204" i="82"/>
  <c r="D204" i="82"/>
  <c r="E204" i="82"/>
  <c r="F204" i="82"/>
  <c r="G204" i="82"/>
  <c r="H204" i="82"/>
  <c r="I204" i="82"/>
  <c r="J204" i="82"/>
  <c r="K204" i="82"/>
  <c r="B185" i="82"/>
  <c r="B186" i="82"/>
  <c r="B187" i="82"/>
  <c r="B188" i="82"/>
  <c r="B189" i="82"/>
  <c r="B190" i="82"/>
  <c r="B191" i="82"/>
  <c r="B192" i="82"/>
  <c r="B193" i="82"/>
  <c r="B194" i="82"/>
  <c r="B195" i="82"/>
  <c r="B196" i="82"/>
  <c r="B197" i="82"/>
  <c r="B198" i="82"/>
  <c r="B199" i="82"/>
  <c r="B200" i="82"/>
  <c r="B201" i="82"/>
  <c r="B202" i="82"/>
  <c r="B203" i="82"/>
  <c r="B204" i="82"/>
  <c r="B184" i="82"/>
  <c r="C83" i="82"/>
  <c r="N83" i="82" s="1"/>
  <c r="D83" i="82"/>
  <c r="O83" i="82" s="1"/>
  <c r="E83" i="82"/>
  <c r="P83" i="82" s="1"/>
  <c r="F83" i="82"/>
  <c r="Q83" i="82" s="1"/>
  <c r="G83" i="82"/>
  <c r="R83" i="82" s="1"/>
  <c r="H83" i="82"/>
  <c r="S83" i="82" s="1"/>
  <c r="I83" i="82"/>
  <c r="T83" i="82" s="1"/>
  <c r="J83" i="82"/>
  <c r="U83" i="82" s="1"/>
  <c r="K83" i="82"/>
  <c r="V83" i="82" s="1"/>
  <c r="C84" i="82"/>
  <c r="N84" i="82" s="1"/>
  <c r="D84" i="82"/>
  <c r="O84" i="82" s="1"/>
  <c r="E84" i="82"/>
  <c r="P84" i="82" s="1"/>
  <c r="F84" i="82"/>
  <c r="Q84" i="82" s="1"/>
  <c r="G84" i="82"/>
  <c r="R84" i="82" s="1"/>
  <c r="H84" i="82"/>
  <c r="S84" i="82" s="1"/>
  <c r="I84" i="82"/>
  <c r="T84" i="82" s="1"/>
  <c r="J84" i="82"/>
  <c r="U84" i="82" s="1"/>
  <c r="K84" i="82"/>
  <c r="V84" i="82" s="1"/>
  <c r="C85" i="82"/>
  <c r="N85" i="82" s="1"/>
  <c r="D85" i="82"/>
  <c r="O85" i="82" s="1"/>
  <c r="E85" i="82"/>
  <c r="P85" i="82" s="1"/>
  <c r="F85" i="82"/>
  <c r="Q85" i="82" s="1"/>
  <c r="G85" i="82"/>
  <c r="R85" i="82" s="1"/>
  <c r="H85" i="82"/>
  <c r="S85" i="82" s="1"/>
  <c r="I85" i="82"/>
  <c r="T85" i="82" s="1"/>
  <c r="J85" i="82"/>
  <c r="U85" i="82" s="1"/>
  <c r="K85" i="82"/>
  <c r="V85" i="82" s="1"/>
  <c r="C86" i="82"/>
  <c r="N86" i="82" s="1"/>
  <c r="D86" i="82"/>
  <c r="O86" i="82" s="1"/>
  <c r="E86" i="82"/>
  <c r="P86" i="82" s="1"/>
  <c r="F86" i="82"/>
  <c r="Q86" i="82" s="1"/>
  <c r="G86" i="82"/>
  <c r="R86" i="82" s="1"/>
  <c r="H86" i="82"/>
  <c r="S86" i="82" s="1"/>
  <c r="I86" i="82"/>
  <c r="T86" i="82" s="1"/>
  <c r="J86" i="82"/>
  <c r="U86" i="82" s="1"/>
  <c r="K86" i="82"/>
  <c r="V86" i="82" s="1"/>
  <c r="C87" i="82"/>
  <c r="N87" i="82" s="1"/>
  <c r="D87" i="82"/>
  <c r="O87" i="82" s="1"/>
  <c r="E87" i="82"/>
  <c r="P87" i="82" s="1"/>
  <c r="F87" i="82"/>
  <c r="Q87" i="82" s="1"/>
  <c r="G87" i="82"/>
  <c r="R87" i="82" s="1"/>
  <c r="H87" i="82"/>
  <c r="S87" i="82" s="1"/>
  <c r="I87" i="82"/>
  <c r="T87" i="82" s="1"/>
  <c r="J87" i="82"/>
  <c r="U87" i="82" s="1"/>
  <c r="K87" i="82"/>
  <c r="V87" i="82" s="1"/>
  <c r="C88" i="82"/>
  <c r="N88" i="82" s="1"/>
  <c r="D88" i="82"/>
  <c r="O88" i="82" s="1"/>
  <c r="E88" i="82"/>
  <c r="P88" i="82" s="1"/>
  <c r="F88" i="82"/>
  <c r="Q88" i="82" s="1"/>
  <c r="G88" i="82"/>
  <c r="R88" i="82" s="1"/>
  <c r="H88" i="82"/>
  <c r="S88" i="82" s="1"/>
  <c r="I88" i="82"/>
  <c r="T88" i="82" s="1"/>
  <c r="J88" i="82"/>
  <c r="U88" i="82" s="1"/>
  <c r="K88" i="82"/>
  <c r="V88" i="82" s="1"/>
  <c r="C89" i="82"/>
  <c r="N89" i="82" s="1"/>
  <c r="D89" i="82"/>
  <c r="O89" i="82" s="1"/>
  <c r="E89" i="82"/>
  <c r="P89" i="82" s="1"/>
  <c r="F89" i="82"/>
  <c r="Q89" i="82" s="1"/>
  <c r="G89" i="82"/>
  <c r="R89" i="82" s="1"/>
  <c r="H89" i="82"/>
  <c r="S89" i="82" s="1"/>
  <c r="I89" i="82"/>
  <c r="T89" i="82" s="1"/>
  <c r="J89" i="82"/>
  <c r="U89" i="82" s="1"/>
  <c r="K89" i="82"/>
  <c r="V89" i="82" s="1"/>
  <c r="C90" i="82"/>
  <c r="N90" i="82" s="1"/>
  <c r="D90" i="82"/>
  <c r="O90" i="82" s="1"/>
  <c r="E90" i="82"/>
  <c r="P90" i="82" s="1"/>
  <c r="F90" i="82"/>
  <c r="Q90" i="82" s="1"/>
  <c r="G90" i="82"/>
  <c r="R90" i="82" s="1"/>
  <c r="H90" i="82"/>
  <c r="S90" i="82" s="1"/>
  <c r="I90" i="82"/>
  <c r="T90" i="82" s="1"/>
  <c r="J90" i="82"/>
  <c r="U90" i="82" s="1"/>
  <c r="K90" i="82"/>
  <c r="V90" i="82" s="1"/>
  <c r="C91" i="82"/>
  <c r="N91" i="82" s="1"/>
  <c r="D91" i="82"/>
  <c r="O91" i="82" s="1"/>
  <c r="E91" i="82"/>
  <c r="P91" i="82" s="1"/>
  <c r="F91" i="82"/>
  <c r="Q91" i="82" s="1"/>
  <c r="G91" i="82"/>
  <c r="R91" i="82" s="1"/>
  <c r="H91" i="82"/>
  <c r="S91" i="82" s="1"/>
  <c r="I91" i="82"/>
  <c r="T91" i="82" s="1"/>
  <c r="J91" i="82"/>
  <c r="U91" i="82" s="1"/>
  <c r="K91" i="82"/>
  <c r="V91" i="82" s="1"/>
  <c r="C92" i="82"/>
  <c r="N92" i="82" s="1"/>
  <c r="D92" i="82"/>
  <c r="O92" i="82" s="1"/>
  <c r="E92" i="82"/>
  <c r="P92" i="82" s="1"/>
  <c r="F92" i="82"/>
  <c r="Q92" i="82" s="1"/>
  <c r="G92" i="82"/>
  <c r="R92" i="82" s="1"/>
  <c r="H92" i="82"/>
  <c r="S92" i="82" s="1"/>
  <c r="I92" i="82"/>
  <c r="T92" i="82" s="1"/>
  <c r="J92" i="82"/>
  <c r="U92" i="82" s="1"/>
  <c r="K92" i="82"/>
  <c r="V92" i="82" s="1"/>
  <c r="C93" i="82"/>
  <c r="N93" i="82" s="1"/>
  <c r="D93" i="82"/>
  <c r="O93" i="82" s="1"/>
  <c r="E93" i="82"/>
  <c r="P93" i="82" s="1"/>
  <c r="F93" i="82"/>
  <c r="Q93" i="82" s="1"/>
  <c r="G93" i="82"/>
  <c r="R93" i="82" s="1"/>
  <c r="H93" i="82"/>
  <c r="S93" i="82" s="1"/>
  <c r="I93" i="82"/>
  <c r="T93" i="82" s="1"/>
  <c r="J93" i="82"/>
  <c r="U93" i="82" s="1"/>
  <c r="K93" i="82"/>
  <c r="V93" i="82" s="1"/>
  <c r="C94" i="82"/>
  <c r="N94" i="82" s="1"/>
  <c r="D94" i="82"/>
  <c r="O94" i="82" s="1"/>
  <c r="E94" i="82"/>
  <c r="P94" i="82" s="1"/>
  <c r="F94" i="82"/>
  <c r="Q94" i="82" s="1"/>
  <c r="G94" i="82"/>
  <c r="R94" i="82" s="1"/>
  <c r="H94" i="82"/>
  <c r="S94" i="82" s="1"/>
  <c r="I94" i="82"/>
  <c r="T94" i="82" s="1"/>
  <c r="J94" i="82"/>
  <c r="U94" i="82" s="1"/>
  <c r="K94" i="82"/>
  <c r="V94" i="82" s="1"/>
  <c r="C95" i="82"/>
  <c r="N95" i="82" s="1"/>
  <c r="D95" i="82"/>
  <c r="O95" i="82" s="1"/>
  <c r="E95" i="82"/>
  <c r="P95" i="82" s="1"/>
  <c r="F95" i="82"/>
  <c r="Q95" i="82" s="1"/>
  <c r="G95" i="82"/>
  <c r="R95" i="82" s="1"/>
  <c r="H95" i="82"/>
  <c r="S95" i="82" s="1"/>
  <c r="I95" i="82"/>
  <c r="T95" i="82" s="1"/>
  <c r="J95" i="82"/>
  <c r="U95" i="82" s="1"/>
  <c r="K95" i="82"/>
  <c r="V95" i="82" s="1"/>
  <c r="C96" i="82"/>
  <c r="N96" i="82" s="1"/>
  <c r="D96" i="82"/>
  <c r="O96" i="82" s="1"/>
  <c r="E96" i="82"/>
  <c r="P96" i="82" s="1"/>
  <c r="F96" i="82"/>
  <c r="Q96" i="82" s="1"/>
  <c r="G96" i="82"/>
  <c r="R96" i="82" s="1"/>
  <c r="H96" i="82"/>
  <c r="S96" i="82" s="1"/>
  <c r="I96" i="82"/>
  <c r="T96" i="82" s="1"/>
  <c r="J96" i="82"/>
  <c r="U96" i="82" s="1"/>
  <c r="K96" i="82"/>
  <c r="V96" i="82" s="1"/>
  <c r="C97" i="82"/>
  <c r="N97" i="82" s="1"/>
  <c r="D97" i="82"/>
  <c r="O97" i="82" s="1"/>
  <c r="E97" i="82"/>
  <c r="P97" i="82" s="1"/>
  <c r="F97" i="82"/>
  <c r="Q97" i="82" s="1"/>
  <c r="G97" i="82"/>
  <c r="R97" i="82" s="1"/>
  <c r="H97" i="82"/>
  <c r="S97" i="82" s="1"/>
  <c r="I97" i="82"/>
  <c r="T97" i="82" s="1"/>
  <c r="J97" i="82"/>
  <c r="U97" i="82" s="1"/>
  <c r="K97" i="82"/>
  <c r="V97" i="82" s="1"/>
  <c r="C98" i="82"/>
  <c r="N98" i="82" s="1"/>
  <c r="D98" i="82"/>
  <c r="O98" i="82" s="1"/>
  <c r="E98" i="82"/>
  <c r="P98" i="82" s="1"/>
  <c r="F98" i="82"/>
  <c r="Q98" i="82" s="1"/>
  <c r="G98" i="82"/>
  <c r="R98" i="82" s="1"/>
  <c r="H98" i="82"/>
  <c r="S98" i="82" s="1"/>
  <c r="I98" i="82"/>
  <c r="T98" i="82" s="1"/>
  <c r="J98" i="82"/>
  <c r="U98" i="82" s="1"/>
  <c r="K98" i="82"/>
  <c r="V98" i="82" s="1"/>
  <c r="C99" i="82"/>
  <c r="N99" i="82" s="1"/>
  <c r="D99" i="82"/>
  <c r="O99" i="82" s="1"/>
  <c r="E99" i="82"/>
  <c r="P99" i="82" s="1"/>
  <c r="F99" i="82"/>
  <c r="Q99" i="82" s="1"/>
  <c r="G99" i="82"/>
  <c r="R99" i="82" s="1"/>
  <c r="H99" i="82"/>
  <c r="S99" i="82" s="1"/>
  <c r="I99" i="82"/>
  <c r="T99" i="82" s="1"/>
  <c r="J99" i="82"/>
  <c r="U99" i="82" s="1"/>
  <c r="K99" i="82"/>
  <c r="V99" i="82" s="1"/>
  <c r="C100" i="82"/>
  <c r="N100" i="82" s="1"/>
  <c r="D100" i="82"/>
  <c r="O100" i="82" s="1"/>
  <c r="E100" i="82"/>
  <c r="P100" i="82" s="1"/>
  <c r="F100" i="82"/>
  <c r="Q100" i="82" s="1"/>
  <c r="G100" i="82"/>
  <c r="R100" i="82" s="1"/>
  <c r="H100" i="82"/>
  <c r="S100" i="82" s="1"/>
  <c r="I100" i="82"/>
  <c r="T100" i="82" s="1"/>
  <c r="J100" i="82"/>
  <c r="U100" i="82" s="1"/>
  <c r="K100" i="82"/>
  <c r="V100" i="82" s="1"/>
  <c r="C101" i="82"/>
  <c r="N101" i="82" s="1"/>
  <c r="D101" i="82"/>
  <c r="O101" i="82" s="1"/>
  <c r="E101" i="82"/>
  <c r="P101" i="82" s="1"/>
  <c r="F101" i="82"/>
  <c r="Q101" i="82" s="1"/>
  <c r="G101" i="82"/>
  <c r="R101" i="82" s="1"/>
  <c r="H101" i="82"/>
  <c r="S101" i="82" s="1"/>
  <c r="I101" i="82"/>
  <c r="T101" i="82" s="1"/>
  <c r="J101" i="82"/>
  <c r="U101" i="82" s="1"/>
  <c r="K101" i="82"/>
  <c r="V101" i="82" s="1"/>
  <c r="C102" i="82"/>
  <c r="N102" i="82" s="1"/>
  <c r="D102" i="82"/>
  <c r="O102" i="82" s="1"/>
  <c r="E102" i="82"/>
  <c r="P102" i="82" s="1"/>
  <c r="F102" i="82"/>
  <c r="Q102" i="82" s="1"/>
  <c r="G102" i="82"/>
  <c r="R102" i="82" s="1"/>
  <c r="H102" i="82"/>
  <c r="S102" i="82" s="1"/>
  <c r="I102" i="82"/>
  <c r="T102" i="82" s="1"/>
  <c r="J102" i="82"/>
  <c r="U102" i="82" s="1"/>
  <c r="K102" i="82"/>
  <c r="V102" i="82" s="1"/>
  <c r="C103" i="82"/>
  <c r="N103" i="82" s="1"/>
  <c r="D103" i="82"/>
  <c r="O103" i="82" s="1"/>
  <c r="E103" i="82"/>
  <c r="P103" i="82" s="1"/>
  <c r="F103" i="82"/>
  <c r="Q103" i="82" s="1"/>
  <c r="G103" i="82"/>
  <c r="R103" i="82" s="1"/>
  <c r="H103" i="82"/>
  <c r="S103" i="82" s="1"/>
  <c r="I103" i="82"/>
  <c r="T103" i="82" s="1"/>
  <c r="J103" i="82"/>
  <c r="U103" i="82" s="1"/>
  <c r="K103" i="82"/>
  <c r="V103" i="82" s="1"/>
  <c r="B84" i="82"/>
  <c r="M84" i="82" s="1"/>
  <c r="B85" i="82"/>
  <c r="M85" i="82" s="1"/>
  <c r="B86" i="82"/>
  <c r="M86" i="82" s="1"/>
  <c r="B87" i="82"/>
  <c r="M87" i="82" s="1"/>
  <c r="B88" i="82"/>
  <c r="M88" i="82" s="1"/>
  <c r="B89" i="82"/>
  <c r="M89" i="82" s="1"/>
  <c r="B90" i="82"/>
  <c r="M90" i="82" s="1"/>
  <c r="B91" i="82"/>
  <c r="M91" i="82" s="1"/>
  <c r="B92" i="82"/>
  <c r="M92" i="82" s="1"/>
  <c r="B93" i="82"/>
  <c r="M93" i="82" s="1"/>
  <c r="B94" i="82"/>
  <c r="M94" i="82" s="1"/>
  <c r="B95" i="82"/>
  <c r="M95" i="82" s="1"/>
  <c r="B96" i="82"/>
  <c r="M96" i="82" s="1"/>
  <c r="B97" i="82"/>
  <c r="M97" i="82" s="1"/>
  <c r="B98" i="82"/>
  <c r="M98" i="82" s="1"/>
  <c r="B99" i="82"/>
  <c r="M99" i="82" s="1"/>
  <c r="B100" i="82"/>
  <c r="M100" i="82" s="1"/>
  <c r="B101" i="82"/>
  <c r="M101" i="82" s="1"/>
  <c r="B102" i="82"/>
  <c r="M102" i="82" s="1"/>
  <c r="B103" i="82"/>
  <c r="M103" i="82" s="1"/>
  <c r="B83" i="82"/>
  <c r="M83" i="82" s="1"/>
  <c r="C58" i="82"/>
  <c r="N58" i="82" s="1"/>
  <c r="D58" i="82"/>
  <c r="O58" i="82" s="1"/>
  <c r="E58" i="82"/>
  <c r="P58" i="82" s="1"/>
  <c r="F58" i="82"/>
  <c r="Q58" i="82" s="1"/>
  <c r="G58" i="82"/>
  <c r="R58" i="82" s="1"/>
  <c r="H58" i="82"/>
  <c r="S58" i="82" s="1"/>
  <c r="I58" i="82"/>
  <c r="T58" i="82" s="1"/>
  <c r="J58" i="82"/>
  <c r="U58" i="82" s="1"/>
  <c r="K58" i="82"/>
  <c r="V58" i="82" s="1"/>
  <c r="C59" i="82"/>
  <c r="N59" i="82" s="1"/>
  <c r="D59" i="82"/>
  <c r="O59" i="82" s="1"/>
  <c r="E59" i="82"/>
  <c r="P59" i="82" s="1"/>
  <c r="F59" i="82"/>
  <c r="Q59" i="82" s="1"/>
  <c r="G59" i="82"/>
  <c r="R59" i="82" s="1"/>
  <c r="H59" i="82"/>
  <c r="S59" i="82" s="1"/>
  <c r="I59" i="82"/>
  <c r="T59" i="82" s="1"/>
  <c r="J59" i="82"/>
  <c r="U59" i="82" s="1"/>
  <c r="K59" i="82"/>
  <c r="V59" i="82" s="1"/>
  <c r="C60" i="82"/>
  <c r="N60" i="82" s="1"/>
  <c r="D60" i="82"/>
  <c r="O60" i="82" s="1"/>
  <c r="E60" i="82"/>
  <c r="P60" i="82" s="1"/>
  <c r="F60" i="82"/>
  <c r="Q60" i="82" s="1"/>
  <c r="G60" i="82"/>
  <c r="R60" i="82" s="1"/>
  <c r="H60" i="82"/>
  <c r="S60" i="82" s="1"/>
  <c r="I60" i="82"/>
  <c r="T60" i="82" s="1"/>
  <c r="J60" i="82"/>
  <c r="U60" i="82" s="1"/>
  <c r="K60" i="82"/>
  <c r="V60" i="82" s="1"/>
  <c r="C61" i="82"/>
  <c r="N61" i="82" s="1"/>
  <c r="D61" i="82"/>
  <c r="O61" i="82" s="1"/>
  <c r="E61" i="82"/>
  <c r="P61" i="82" s="1"/>
  <c r="F61" i="82"/>
  <c r="Q61" i="82" s="1"/>
  <c r="G61" i="82"/>
  <c r="R61" i="82" s="1"/>
  <c r="H61" i="82"/>
  <c r="S61" i="82" s="1"/>
  <c r="I61" i="82"/>
  <c r="T61" i="82" s="1"/>
  <c r="J61" i="82"/>
  <c r="U61" i="82" s="1"/>
  <c r="K61" i="82"/>
  <c r="V61" i="82" s="1"/>
  <c r="C62" i="82"/>
  <c r="N62" i="82" s="1"/>
  <c r="D62" i="82"/>
  <c r="O62" i="82" s="1"/>
  <c r="E62" i="82"/>
  <c r="P62" i="82" s="1"/>
  <c r="F62" i="82"/>
  <c r="Q62" i="82" s="1"/>
  <c r="G62" i="82"/>
  <c r="R62" i="82" s="1"/>
  <c r="H62" i="82"/>
  <c r="S62" i="82" s="1"/>
  <c r="I62" i="82"/>
  <c r="T62" i="82" s="1"/>
  <c r="J62" i="82"/>
  <c r="U62" i="82" s="1"/>
  <c r="K62" i="82"/>
  <c r="V62" i="82" s="1"/>
  <c r="C63" i="82"/>
  <c r="N63" i="82" s="1"/>
  <c r="D63" i="82"/>
  <c r="O63" i="82" s="1"/>
  <c r="E63" i="82"/>
  <c r="P63" i="82" s="1"/>
  <c r="F63" i="82"/>
  <c r="Q63" i="82" s="1"/>
  <c r="G63" i="82"/>
  <c r="R63" i="82" s="1"/>
  <c r="H63" i="82"/>
  <c r="S63" i="82" s="1"/>
  <c r="I63" i="82"/>
  <c r="T63" i="82" s="1"/>
  <c r="J63" i="82"/>
  <c r="U63" i="82" s="1"/>
  <c r="K63" i="82"/>
  <c r="V63" i="82" s="1"/>
  <c r="C64" i="82"/>
  <c r="N64" i="82" s="1"/>
  <c r="D64" i="82"/>
  <c r="O64" i="82" s="1"/>
  <c r="E64" i="82"/>
  <c r="P64" i="82" s="1"/>
  <c r="F64" i="82"/>
  <c r="Q64" i="82" s="1"/>
  <c r="G64" i="82"/>
  <c r="R64" i="82" s="1"/>
  <c r="H64" i="82"/>
  <c r="S64" i="82" s="1"/>
  <c r="I64" i="82"/>
  <c r="T64" i="82" s="1"/>
  <c r="J64" i="82"/>
  <c r="U64" i="82" s="1"/>
  <c r="K64" i="82"/>
  <c r="V64" i="82" s="1"/>
  <c r="C65" i="82"/>
  <c r="N65" i="82" s="1"/>
  <c r="D65" i="82"/>
  <c r="O65" i="82" s="1"/>
  <c r="E65" i="82"/>
  <c r="P65" i="82" s="1"/>
  <c r="F65" i="82"/>
  <c r="Q65" i="82" s="1"/>
  <c r="G65" i="82"/>
  <c r="R65" i="82" s="1"/>
  <c r="H65" i="82"/>
  <c r="S65" i="82" s="1"/>
  <c r="I65" i="82"/>
  <c r="T65" i="82" s="1"/>
  <c r="J65" i="82"/>
  <c r="U65" i="82" s="1"/>
  <c r="K65" i="82"/>
  <c r="V65" i="82" s="1"/>
  <c r="C66" i="82"/>
  <c r="N66" i="82" s="1"/>
  <c r="D66" i="82"/>
  <c r="O66" i="82" s="1"/>
  <c r="E66" i="82"/>
  <c r="P66" i="82" s="1"/>
  <c r="F66" i="82"/>
  <c r="Q66" i="82" s="1"/>
  <c r="G66" i="82"/>
  <c r="R66" i="82" s="1"/>
  <c r="H66" i="82"/>
  <c r="S66" i="82" s="1"/>
  <c r="I66" i="82"/>
  <c r="T66" i="82" s="1"/>
  <c r="J66" i="82"/>
  <c r="U66" i="82" s="1"/>
  <c r="K66" i="82"/>
  <c r="V66" i="82" s="1"/>
  <c r="C67" i="82"/>
  <c r="N67" i="82" s="1"/>
  <c r="D67" i="82"/>
  <c r="O67" i="82" s="1"/>
  <c r="E67" i="82"/>
  <c r="P67" i="82" s="1"/>
  <c r="F67" i="82"/>
  <c r="Q67" i="82" s="1"/>
  <c r="G67" i="82"/>
  <c r="R67" i="82" s="1"/>
  <c r="H67" i="82"/>
  <c r="S67" i="82" s="1"/>
  <c r="I67" i="82"/>
  <c r="T67" i="82" s="1"/>
  <c r="J67" i="82"/>
  <c r="U67" i="82" s="1"/>
  <c r="K67" i="82"/>
  <c r="V67" i="82" s="1"/>
  <c r="C68" i="82"/>
  <c r="N68" i="82" s="1"/>
  <c r="D68" i="82"/>
  <c r="O68" i="82" s="1"/>
  <c r="E68" i="82"/>
  <c r="P68" i="82" s="1"/>
  <c r="F68" i="82"/>
  <c r="Q68" i="82" s="1"/>
  <c r="G68" i="82"/>
  <c r="R68" i="82" s="1"/>
  <c r="H68" i="82"/>
  <c r="S68" i="82" s="1"/>
  <c r="I68" i="82"/>
  <c r="T68" i="82" s="1"/>
  <c r="J68" i="82"/>
  <c r="U68" i="82" s="1"/>
  <c r="K68" i="82"/>
  <c r="V68" i="82" s="1"/>
  <c r="C69" i="82"/>
  <c r="N69" i="82" s="1"/>
  <c r="D69" i="82"/>
  <c r="O69" i="82" s="1"/>
  <c r="E69" i="82"/>
  <c r="P69" i="82" s="1"/>
  <c r="F69" i="82"/>
  <c r="Q69" i="82" s="1"/>
  <c r="G69" i="82"/>
  <c r="R69" i="82" s="1"/>
  <c r="H69" i="82"/>
  <c r="S69" i="82" s="1"/>
  <c r="I69" i="82"/>
  <c r="T69" i="82" s="1"/>
  <c r="J69" i="82"/>
  <c r="U69" i="82" s="1"/>
  <c r="K69" i="82"/>
  <c r="V69" i="82" s="1"/>
  <c r="C70" i="82"/>
  <c r="N70" i="82" s="1"/>
  <c r="D70" i="82"/>
  <c r="O70" i="82" s="1"/>
  <c r="E70" i="82"/>
  <c r="P70" i="82" s="1"/>
  <c r="F70" i="82"/>
  <c r="Q70" i="82" s="1"/>
  <c r="G70" i="82"/>
  <c r="R70" i="82" s="1"/>
  <c r="H70" i="82"/>
  <c r="S70" i="82" s="1"/>
  <c r="I70" i="82"/>
  <c r="T70" i="82" s="1"/>
  <c r="J70" i="82"/>
  <c r="U70" i="82" s="1"/>
  <c r="K70" i="82"/>
  <c r="V70" i="82" s="1"/>
  <c r="C71" i="82"/>
  <c r="N71" i="82" s="1"/>
  <c r="D71" i="82"/>
  <c r="O71" i="82" s="1"/>
  <c r="E71" i="82"/>
  <c r="P71" i="82" s="1"/>
  <c r="F71" i="82"/>
  <c r="Q71" i="82" s="1"/>
  <c r="G71" i="82"/>
  <c r="R71" i="82" s="1"/>
  <c r="H71" i="82"/>
  <c r="S71" i="82" s="1"/>
  <c r="I71" i="82"/>
  <c r="T71" i="82" s="1"/>
  <c r="J71" i="82"/>
  <c r="U71" i="82" s="1"/>
  <c r="K71" i="82"/>
  <c r="V71" i="82" s="1"/>
  <c r="C72" i="82"/>
  <c r="N72" i="82" s="1"/>
  <c r="D72" i="82"/>
  <c r="O72" i="82" s="1"/>
  <c r="E72" i="82"/>
  <c r="P72" i="82" s="1"/>
  <c r="F72" i="82"/>
  <c r="Q72" i="82" s="1"/>
  <c r="G72" i="82"/>
  <c r="R72" i="82" s="1"/>
  <c r="H72" i="82"/>
  <c r="S72" i="82" s="1"/>
  <c r="I72" i="82"/>
  <c r="T72" i="82" s="1"/>
  <c r="J72" i="82"/>
  <c r="U72" i="82" s="1"/>
  <c r="K72" i="82"/>
  <c r="V72" i="82" s="1"/>
  <c r="C73" i="82"/>
  <c r="N73" i="82" s="1"/>
  <c r="D73" i="82"/>
  <c r="O73" i="82" s="1"/>
  <c r="E73" i="82"/>
  <c r="P73" i="82" s="1"/>
  <c r="F73" i="82"/>
  <c r="Q73" i="82" s="1"/>
  <c r="G73" i="82"/>
  <c r="R73" i="82" s="1"/>
  <c r="H73" i="82"/>
  <c r="S73" i="82" s="1"/>
  <c r="I73" i="82"/>
  <c r="T73" i="82" s="1"/>
  <c r="J73" i="82"/>
  <c r="U73" i="82" s="1"/>
  <c r="K73" i="82"/>
  <c r="V73" i="82" s="1"/>
  <c r="C74" i="82"/>
  <c r="N74" i="82" s="1"/>
  <c r="D74" i="82"/>
  <c r="O74" i="82" s="1"/>
  <c r="E74" i="82"/>
  <c r="P74" i="82" s="1"/>
  <c r="F74" i="82"/>
  <c r="Q74" i="82" s="1"/>
  <c r="G74" i="82"/>
  <c r="R74" i="82" s="1"/>
  <c r="H74" i="82"/>
  <c r="S74" i="82" s="1"/>
  <c r="I74" i="82"/>
  <c r="T74" i="82" s="1"/>
  <c r="J74" i="82"/>
  <c r="U74" i="82" s="1"/>
  <c r="K74" i="82"/>
  <c r="V74" i="82" s="1"/>
  <c r="C75" i="82"/>
  <c r="N75" i="82" s="1"/>
  <c r="D75" i="82"/>
  <c r="O75" i="82" s="1"/>
  <c r="E75" i="82"/>
  <c r="P75" i="82" s="1"/>
  <c r="F75" i="82"/>
  <c r="Q75" i="82" s="1"/>
  <c r="G75" i="82"/>
  <c r="R75" i="82" s="1"/>
  <c r="H75" i="82"/>
  <c r="S75" i="82" s="1"/>
  <c r="I75" i="82"/>
  <c r="T75" i="82" s="1"/>
  <c r="J75" i="82"/>
  <c r="U75" i="82" s="1"/>
  <c r="K75" i="82"/>
  <c r="V75" i="82" s="1"/>
  <c r="C76" i="82"/>
  <c r="N76" i="82" s="1"/>
  <c r="D76" i="82"/>
  <c r="O76" i="82" s="1"/>
  <c r="E76" i="82"/>
  <c r="P76" i="82" s="1"/>
  <c r="F76" i="82"/>
  <c r="Q76" i="82" s="1"/>
  <c r="G76" i="82"/>
  <c r="R76" i="82" s="1"/>
  <c r="H76" i="82"/>
  <c r="S76" i="82" s="1"/>
  <c r="I76" i="82"/>
  <c r="T76" i="82" s="1"/>
  <c r="J76" i="82"/>
  <c r="U76" i="82" s="1"/>
  <c r="K76" i="82"/>
  <c r="V76" i="82" s="1"/>
  <c r="C77" i="82"/>
  <c r="N77" i="82" s="1"/>
  <c r="D77" i="82"/>
  <c r="O77" i="82" s="1"/>
  <c r="E77" i="82"/>
  <c r="P77" i="82" s="1"/>
  <c r="F77" i="82"/>
  <c r="Q77" i="82" s="1"/>
  <c r="G77" i="82"/>
  <c r="R77" i="82" s="1"/>
  <c r="H77" i="82"/>
  <c r="S77" i="82" s="1"/>
  <c r="I77" i="82"/>
  <c r="T77" i="82" s="1"/>
  <c r="J77" i="82"/>
  <c r="U77" i="82" s="1"/>
  <c r="K77" i="82"/>
  <c r="V77" i="82" s="1"/>
  <c r="B59" i="82"/>
  <c r="M59" i="82" s="1"/>
  <c r="B60" i="82"/>
  <c r="M60" i="82" s="1"/>
  <c r="B61" i="82"/>
  <c r="M61" i="82" s="1"/>
  <c r="B62" i="82"/>
  <c r="M62" i="82" s="1"/>
  <c r="B63" i="82"/>
  <c r="M63" i="82" s="1"/>
  <c r="B64" i="82"/>
  <c r="M64" i="82" s="1"/>
  <c r="B65" i="82"/>
  <c r="M65" i="82" s="1"/>
  <c r="B66" i="82"/>
  <c r="M66" i="82" s="1"/>
  <c r="B67" i="82"/>
  <c r="M67" i="82" s="1"/>
  <c r="B68" i="82"/>
  <c r="M68" i="82" s="1"/>
  <c r="B69" i="82"/>
  <c r="M69" i="82" s="1"/>
  <c r="B70" i="82"/>
  <c r="M70" i="82" s="1"/>
  <c r="B71" i="82"/>
  <c r="M71" i="82" s="1"/>
  <c r="B72" i="82"/>
  <c r="M72" i="82" s="1"/>
  <c r="B73" i="82"/>
  <c r="M73" i="82" s="1"/>
  <c r="B74" i="82"/>
  <c r="M74" i="82" s="1"/>
  <c r="B75" i="82"/>
  <c r="M75" i="82" s="1"/>
  <c r="B76" i="82"/>
  <c r="M76" i="82" s="1"/>
  <c r="B77" i="82"/>
  <c r="M77" i="82" s="1"/>
  <c r="B58" i="82"/>
  <c r="M58" i="82" s="1"/>
  <c r="C32" i="82"/>
  <c r="N32" i="82" s="1"/>
  <c r="D32" i="82"/>
  <c r="O32" i="82" s="1"/>
  <c r="E32" i="82"/>
  <c r="P32" i="82" s="1"/>
  <c r="F32" i="82"/>
  <c r="Q32" i="82" s="1"/>
  <c r="G32" i="82"/>
  <c r="R32" i="82" s="1"/>
  <c r="H32" i="82"/>
  <c r="S32" i="82" s="1"/>
  <c r="I32" i="82"/>
  <c r="T32" i="82" s="1"/>
  <c r="J32" i="82"/>
  <c r="U32" i="82" s="1"/>
  <c r="K32" i="82"/>
  <c r="V32" i="82" s="1"/>
  <c r="C33" i="82"/>
  <c r="N33" i="82" s="1"/>
  <c r="D33" i="82"/>
  <c r="O33" i="82" s="1"/>
  <c r="E33" i="82"/>
  <c r="P33" i="82" s="1"/>
  <c r="F33" i="82"/>
  <c r="Q33" i="82" s="1"/>
  <c r="G33" i="82"/>
  <c r="R33" i="82" s="1"/>
  <c r="H33" i="82"/>
  <c r="S33" i="82" s="1"/>
  <c r="I33" i="82"/>
  <c r="T33" i="82" s="1"/>
  <c r="J33" i="82"/>
  <c r="U33" i="82" s="1"/>
  <c r="K33" i="82"/>
  <c r="V33" i="82" s="1"/>
  <c r="C34" i="82"/>
  <c r="N34" i="82" s="1"/>
  <c r="D34" i="82"/>
  <c r="O34" i="82" s="1"/>
  <c r="E34" i="82"/>
  <c r="P34" i="82" s="1"/>
  <c r="F34" i="82"/>
  <c r="Q34" i="82" s="1"/>
  <c r="G34" i="82"/>
  <c r="R34" i="82" s="1"/>
  <c r="H34" i="82"/>
  <c r="S34" i="82" s="1"/>
  <c r="I34" i="82"/>
  <c r="T34" i="82" s="1"/>
  <c r="J34" i="82"/>
  <c r="U34" i="82" s="1"/>
  <c r="K34" i="82"/>
  <c r="V34" i="82" s="1"/>
  <c r="C35" i="82"/>
  <c r="N35" i="82" s="1"/>
  <c r="D35" i="82"/>
  <c r="O35" i="82" s="1"/>
  <c r="E35" i="82"/>
  <c r="P35" i="82" s="1"/>
  <c r="F35" i="82"/>
  <c r="Q35" i="82" s="1"/>
  <c r="G35" i="82"/>
  <c r="R35" i="82" s="1"/>
  <c r="H35" i="82"/>
  <c r="S35" i="82" s="1"/>
  <c r="I35" i="82"/>
  <c r="T35" i="82" s="1"/>
  <c r="J35" i="82"/>
  <c r="U35" i="82" s="1"/>
  <c r="K35" i="82"/>
  <c r="V35" i="82" s="1"/>
  <c r="C36" i="82"/>
  <c r="N36" i="82" s="1"/>
  <c r="D36" i="82"/>
  <c r="O36" i="82" s="1"/>
  <c r="E36" i="82"/>
  <c r="P36" i="82" s="1"/>
  <c r="F36" i="82"/>
  <c r="Q36" i="82" s="1"/>
  <c r="G36" i="82"/>
  <c r="R36" i="82" s="1"/>
  <c r="H36" i="82"/>
  <c r="S36" i="82" s="1"/>
  <c r="I36" i="82"/>
  <c r="T36" i="82" s="1"/>
  <c r="J36" i="82"/>
  <c r="U36" i="82" s="1"/>
  <c r="K36" i="82"/>
  <c r="V36" i="82" s="1"/>
  <c r="C37" i="82"/>
  <c r="N37" i="82" s="1"/>
  <c r="D37" i="82"/>
  <c r="O37" i="82" s="1"/>
  <c r="E37" i="82"/>
  <c r="P37" i="82" s="1"/>
  <c r="F37" i="82"/>
  <c r="Q37" i="82" s="1"/>
  <c r="G37" i="82"/>
  <c r="R37" i="82" s="1"/>
  <c r="H37" i="82"/>
  <c r="S37" i="82" s="1"/>
  <c r="I37" i="82"/>
  <c r="T37" i="82" s="1"/>
  <c r="J37" i="82"/>
  <c r="U37" i="82" s="1"/>
  <c r="K37" i="82"/>
  <c r="V37" i="82" s="1"/>
  <c r="C38" i="82"/>
  <c r="N38" i="82" s="1"/>
  <c r="D38" i="82"/>
  <c r="O38" i="82" s="1"/>
  <c r="E38" i="82"/>
  <c r="P38" i="82" s="1"/>
  <c r="F38" i="82"/>
  <c r="Q38" i="82" s="1"/>
  <c r="G38" i="82"/>
  <c r="R38" i="82" s="1"/>
  <c r="H38" i="82"/>
  <c r="S38" i="82" s="1"/>
  <c r="I38" i="82"/>
  <c r="T38" i="82" s="1"/>
  <c r="J38" i="82"/>
  <c r="U38" i="82" s="1"/>
  <c r="K38" i="82"/>
  <c r="V38" i="82" s="1"/>
  <c r="C39" i="82"/>
  <c r="N39" i="82" s="1"/>
  <c r="D39" i="82"/>
  <c r="O39" i="82" s="1"/>
  <c r="E39" i="82"/>
  <c r="P39" i="82" s="1"/>
  <c r="F39" i="82"/>
  <c r="Q39" i="82" s="1"/>
  <c r="G39" i="82"/>
  <c r="R39" i="82" s="1"/>
  <c r="H39" i="82"/>
  <c r="S39" i="82" s="1"/>
  <c r="I39" i="82"/>
  <c r="T39" i="82" s="1"/>
  <c r="J39" i="82"/>
  <c r="U39" i="82" s="1"/>
  <c r="K39" i="82"/>
  <c r="V39" i="82" s="1"/>
  <c r="C40" i="82"/>
  <c r="N40" i="82" s="1"/>
  <c r="D40" i="82"/>
  <c r="O40" i="82" s="1"/>
  <c r="E40" i="82"/>
  <c r="P40" i="82" s="1"/>
  <c r="F40" i="82"/>
  <c r="Q40" i="82" s="1"/>
  <c r="G40" i="82"/>
  <c r="R40" i="82" s="1"/>
  <c r="H40" i="82"/>
  <c r="S40" i="82" s="1"/>
  <c r="I40" i="82"/>
  <c r="T40" i="82" s="1"/>
  <c r="J40" i="82"/>
  <c r="U40" i="82" s="1"/>
  <c r="K40" i="82"/>
  <c r="V40" i="82" s="1"/>
  <c r="C41" i="82"/>
  <c r="N41" i="82" s="1"/>
  <c r="D41" i="82"/>
  <c r="O41" i="82" s="1"/>
  <c r="E41" i="82"/>
  <c r="P41" i="82" s="1"/>
  <c r="F41" i="82"/>
  <c r="Q41" i="82" s="1"/>
  <c r="G41" i="82"/>
  <c r="R41" i="82" s="1"/>
  <c r="H41" i="82"/>
  <c r="S41" i="82" s="1"/>
  <c r="I41" i="82"/>
  <c r="T41" i="82" s="1"/>
  <c r="J41" i="82"/>
  <c r="U41" i="82" s="1"/>
  <c r="K41" i="82"/>
  <c r="V41" i="82" s="1"/>
  <c r="C42" i="82"/>
  <c r="N42" i="82" s="1"/>
  <c r="D42" i="82"/>
  <c r="O42" i="82" s="1"/>
  <c r="E42" i="82"/>
  <c r="P42" i="82" s="1"/>
  <c r="F42" i="82"/>
  <c r="Q42" i="82" s="1"/>
  <c r="G42" i="82"/>
  <c r="R42" i="82" s="1"/>
  <c r="H42" i="82"/>
  <c r="S42" i="82" s="1"/>
  <c r="I42" i="82"/>
  <c r="T42" i="82" s="1"/>
  <c r="J42" i="82"/>
  <c r="U42" i="82" s="1"/>
  <c r="K42" i="82"/>
  <c r="V42" i="82" s="1"/>
  <c r="C43" i="82"/>
  <c r="N43" i="82" s="1"/>
  <c r="D43" i="82"/>
  <c r="O43" i="82" s="1"/>
  <c r="E43" i="82"/>
  <c r="P43" i="82" s="1"/>
  <c r="F43" i="82"/>
  <c r="Q43" i="82" s="1"/>
  <c r="G43" i="82"/>
  <c r="R43" i="82" s="1"/>
  <c r="H43" i="82"/>
  <c r="S43" i="82" s="1"/>
  <c r="I43" i="82"/>
  <c r="T43" i="82" s="1"/>
  <c r="J43" i="82"/>
  <c r="U43" i="82" s="1"/>
  <c r="K43" i="82"/>
  <c r="V43" i="82" s="1"/>
  <c r="C44" i="82"/>
  <c r="N44" i="82" s="1"/>
  <c r="D44" i="82"/>
  <c r="O44" i="82" s="1"/>
  <c r="E44" i="82"/>
  <c r="P44" i="82" s="1"/>
  <c r="F44" i="82"/>
  <c r="Q44" i="82" s="1"/>
  <c r="G44" i="82"/>
  <c r="R44" i="82" s="1"/>
  <c r="H44" i="82"/>
  <c r="S44" i="82" s="1"/>
  <c r="I44" i="82"/>
  <c r="T44" i="82" s="1"/>
  <c r="J44" i="82"/>
  <c r="U44" i="82" s="1"/>
  <c r="K44" i="82"/>
  <c r="V44" i="82" s="1"/>
  <c r="C45" i="82"/>
  <c r="N45" i="82" s="1"/>
  <c r="D45" i="82"/>
  <c r="O45" i="82" s="1"/>
  <c r="E45" i="82"/>
  <c r="P45" i="82" s="1"/>
  <c r="F45" i="82"/>
  <c r="Q45" i="82" s="1"/>
  <c r="G45" i="82"/>
  <c r="R45" i="82" s="1"/>
  <c r="H45" i="82"/>
  <c r="S45" i="82" s="1"/>
  <c r="I45" i="82"/>
  <c r="T45" i="82" s="1"/>
  <c r="J45" i="82"/>
  <c r="U45" i="82" s="1"/>
  <c r="K45" i="82"/>
  <c r="V45" i="82" s="1"/>
  <c r="C46" i="82"/>
  <c r="N46" i="82" s="1"/>
  <c r="D46" i="82"/>
  <c r="O46" i="82" s="1"/>
  <c r="E46" i="82"/>
  <c r="P46" i="82" s="1"/>
  <c r="F46" i="82"/>
  <c r="Q46" i="82" s="1"/>
  <c r="G46" i="82"/>
  <c r="R46" i="82" s="1"/>
  <c r="H46" i="82"/>
  <c r="S46" i="82" s="1"/>
  <c r="I46" i="82"/>
  <c r="T46" i="82" s="1"/>
  <c r="J46" i="82"/>
  <c r="U46" i="82" s="1"/>
  <c r="K46" i="82"/>
  <c r="V46" i="82" s="1"/>
  <c r="C47" i="82"/>
  <c r="N47" i="82" s="1"/>
  <c r="D47" i="82"/>
  <c r="O47" i="82" s="1"/>
  <c r="E47" i="82"/>
  <c r="P47" i="82" s="1"/>
  <c r="F47" i="82"/>
  <c r="Q47" i="82" s="1"/>
  <c r="G47" i="82"/>
  <c r="R47" i="82" s="1"/>
  <c r="H47" i="82"/>
  <c r="S47" i="82" s="1"/>
  <c r="I47" i="82"/>
  <c r="T47" i="82" s="1"/>
  <c r="J47" i="82"/>
  <c r="U47" i="82" s="1"/>
  <c r="K47" i="82"/>
  <c r="V47" i="82" s="1"/>
  <c r="C48" i="82"/>
  <c r="N48" i="82" s="1"/>
  <c r="D48" i="82"/>
  <c r="O48" i="82" s="1"/>
  <c r="E48" i="82"/>
  <c r="P48" i="82" s="1"/>
  <c r="F48" i="82"/>
  <c r="Q48" i="82" s="1"/>
  <c r="G48" i="82"/>
  <c r="R48" i="82" s="1"/>
  <c r="H48" i="82"/>
  <c r="S48" i="82" s="1"/>
  <c r="I48" i="82"/>
  <c r="T48" i="82" s="1"/>
  <c r="J48" i="82"/>
  <c r="U48" i="82" s="1"/>
  <c r="K48" i="82"/>
  <c r="V48" i="82" s="1"/>
  <c r="C49" i="82"/>
  <c r="N49" i="82" s="1"/>
  <c r="D49" i="82"/>
  <c r="O49" i="82" s="1"/>
  <c r="E49" i="82"/>
  <c r="P49" i="82" s="1"/>
  <c r="F49" i="82"/>
  <c r="Q49" i="82" s="1"/>
  <c r="G49" i="82"/>
  <c r="R49" i="82" s="1"/>
  <c r="H49" i="82"/>
  <c r="S49" i="82" s="1"/>
  <c r="I49" i="82"/>
  <c r="T49" i="82" s="1"/>
  <c r="J49" i="82"/>
  <c r="U49" i="82" s="1"/>
  <c r="K49" i="82"/>
  <c r="V49" i="82" s="1"/>
  <c r="C50" i="82"/>
  <c r="N50" i="82" s="1"/>
  <c r="D50" i="82"/>
  <c r="O50" i="82" s="1"/>
  <c r="E50" i="82"/>
  <c r="P50" i="82" s="1"/>
  <c r="F50" i="82"/>
  <c r="Q50" i="82" s="1"/>
  <c r="G50" i="82"/>
  <c r="R50" i="82" s="1"/>
  <c r="H50" i="82"/>
  <c r="S50" i="82" s="1"/>
  <c r="I50" i="82"/>
  <c r="T50" i="82" s="1"/>
  <c r="J50" i="82"/>
  <c r="U50" i="82" s="1"/>
  <c r="K50" i="82"/>
  <c r="V50" i="82" s="1"/>
  <c r="C51" i="82"/>
  <c r="N51" i="82" s="1"/>
  <c r="D51" i="82"/>
  <c r="O51" i="82" s="1"/>
  <c r="E51" i="82"/>
  <c r="P51" i="82" s="1"/>
  <c r="F51" i="82"/>
  <c r="Q51" i="82" s="1"/>
  <c r="G51" i="82"/>
  <c r="R51" i="82" s="1"/>
  <c r="H51" i="82"/>
  <c r="S51" i="82" s="1"/>
  <c r="I51" i="82"/>
  <c r="T51" i="82" s="1"/>
  <c r="J51" i="82"/>
  <c r="U51" i="82" s="1"/>
  <c r="K51" i="82"/>
  <c r="V51" i="82" s="1"/>
  <c r="C52" i="82"/>
  <c r="N52" i="82" s="1"/>
  <c r="D52" i="82"/>
  <c r="O52" i="82" s="1"/>
  <c r="E52" i="82"/>
  <c r="P52" i="82" s="1"/>
  <c r="F52" i="82"/>
  <c r="Q52" i="82" s="1"/>
  <c r="G52" i="82"/>
  <c r="R52" i="82" s="1"/>
  <c r="H52" i="82"/>
  <c r="S52" i="82" s="1"/>
  <c r="I52" i="82"/>
  <c r="T52" i="82" s="1"/>
  <c r="J52" i="82"/>
  <c r="U52" i="82" s="1"/>
  <c r="K52" i="82"/>
  <c r="V52" i="82" s="1"/>
  <c r="B33" i="82"/>
  <c r="M33" i="82" s="1"/>
  <c r="B34" i="82"/>
  <c r="M34" i="82" s="1"/>
  <c r="B35" i="82"/>
  <c r="M35" i="82" s="1"/>
  <c r="B36" i="82"/>
  <c r="M36" i="82" s="1"/>
  <c r="B37" i="82"/>
  <c r="M37" i="82" s="1"/>
  <c r="B38" i="82"/>
  <c r="M38" i="82" s="1"/>
  <c r="B39" i="82"/>
  <c r="M39" i="82" s="1"/>
  <c r="B40" i="82"/>
  <c r="M40" i="82" s="1"/>
  <c r="B41" i="82"/>
  <c r="M41" i="82" s="1"/>
  <c r="B42" i="82"/>
  <c r="M42" i="82" s="1"/>
  <c r="B43" i="82"/>
  <c r="M43" i="82" s="1"/>
  <c r="B44" i="82"/>
  <c r="M44" i="82" s="1"/>
  <c r="B45" i="82"/>
  <c r="M45" i="82" s="1"/>
  <c r="B46" i="82"/>
  <c r="M46" i="82" s="1"/>
  <c r="B47" i="82"/>
  <c r="M47" i="82" s="1"/>
  <c r="B48" i="82"/>
  <c r="M48" i="82" s="1"/>
  <c r="B49" i="82"/>
  <c r="M49" i="82" s="1"/>
  <c r="B50" i="82"/>
  <c r="M50" i="82" s="1"/>
  <c r="B51" i="82"/>
  <c r="M51" i="82" s="1"/>
  <c r="B52" i="82"/>
  <c r="M52" i="82" s="1"/>
  <c r="B32" i="82"/>
  <c r="M32" i="82" s="1"/>
  <c r="C7" i="82" l="1"/>
  <c r="D7" i="82"/>
  <c r="E7" i="82"/>
  <c r="F7" i="82"/>
  <c r="G7" i="82"/>
  <c r="H7" i="82"/>
  <c r="I7" i="82"/>
  <c r="J7" i="82"/>
  <c r="K7" i="82"/>
  <c r="C8" i="82"/>
  <c r="D8" i="82"/>
  <c r="E8" i="82"/>
  <c r="F8" i="82"/>
  <c r="G8" i="82"/>
  <c r="H8" i="82"/>
  <c r="I8" i="82"/>
  <c r="J8" i="82"/>
  <c r="K8" i="82"/>
  <c r="C9" i="82"/>
  <c r="D9" i="82"/>
  <c r="E9" i="82"/>
  <c r="F9" i="82"/>
  <c r="G9" i="82"/>
  <c r="H9" i="82"/>
  <c r="I9" i="82"/>
  <c r="J9" i="82"/>
  <c r="K9" i="82"/>
  <c r="C10" i="82"/>
  <c r="D10" i="82"/>
  <c r="E10" i="82"/>
  <c r="F10" i="82"/>
  <c r="G10" i="82"/>
  <c r="H10" i="82"/>
  <c r="I10" i="82"/>
  <c r="J10" i="82"/>
  <c r="K10" i="82"/>
  <c r="C11" i="82"/>
  <c r="D11" i="82"/>
  <c r="E11" i="82"/>
  <c r="F11" i="82"/>
  <c r="G11" i="82"/>
  <c r="H11" i="82"/>
  <c r="I11" i="82"/>
  <c r="J11" i="82"/>
  <c r="K11" i="82"/>
  <c r="C12" i="82"/>
  <c r="D12" i="82"/>
  <c r="E12" i="82"/>
  <c r="F12" i="82"/>
  <c r="G12" i="82"/>
  <c r="H12" i="82"/>
  <c r="I12" i="82"/>
  <c r="J12" i="82"/>
  <c r="K12" i="82"/>
  <c r="C13" i="82"/>
  <c r="D13" i="82"/>
  <c r="E13" i="82"/>
  <c r="F13" i="82"/>
  <c r="G13" i="82"/>
  <c r="H13" i="82"/>
  <c r="I13" i="82"/>
  <c r="J13" i="82"/>
  <c r="K13" i="82"/>
  <c r="C14" i="82"/>
  <c r="D14" i="82"/>
  <c r="E14" i="82"/>
  <c r="F14" i="82"/>
  <c r="G14" i="82"/>
  <c r="H14" i="82"/>
  <c r="I14" i="82"/>
  <c r="J14" i="82"/>
  <c r="K14" i="82"/>
  <c r="C15" i="82"/>
  <c r="D15" i="82"/>
  <c r="E15" i="82"/>
  <c r="F15" i="82"/>
  <c r="G15" i="82"/>
  <c r="H15" i="82"/>
  <c r="I15" i="82"/>
  <c r="J15" i="82"/>
  <c r="K15" i="82"/>
  <c r="C16" i="82"/>
  <c r="D16" i="82"/>
  <c r="E16" i="82"/>
  <c r="F16" i="82"/>
  <c r="G16" i="82"/>
  <c r="H16" i="82"/>
  <c r="I16" i="82"/>
  <c r="J16" i="82"/>
  <c r="K16" i="82"/>
  <c r="C17" i="82"/>
  <c r="D17" i="82"/>
  <c r="E17" i="82"/>
  <c r="F17" i="82"/>
  <c r="G17" i="82"/>
  <c r="H17" i="82"/>
  <c r="I17" i="82"/>
  <c r="J17" i="82"/>
  <c r="K17" i="82"/>
  <c r="C18" i="82"/>
  <c r="D18" i="82"/>
  <c r="E18" i="82"/>
  <c r="F18" i="82"/>
  <c r="G18" i="82"/>
  <c r="H18" i="82"/>
  <c r="I18" i="82"/>
  <c r="J18" i="82"/>
  <c r="K18" i="82"/>
  <c r="C19" i="82"/>
  <c r="D19" i="82"/>
  <c r="E19" i="82"/>
  <c r="F19" i="82"/>
  <c r="G19" i="82"/>
  <c r="H19" i="82"/>
  <c r="I19" i="82"/>
  <c r="J19" i="82"/>
  <c r="K19" i="82"/>
  <c r="C20" i="82"/>
  <c r="D20" i="82"/>
  <c r="E20" i="82"/>
  <c r="F20" i="82"/>
  <c r="G20" i="82"/>
  <c r="H20" i="82"/>
  <c r="I20" i="82"/>
  <c r="J20" i="82"/>
  <c r="K20" i="82"/>
  <c r="C21" i="82"/>
  <c r="D21" i="82"/>
  <c r="E21" i="82"/>
  <c r="F21" i="82"/>
  <c r="G21" i="82"/>
  <c r="H21" i="82"/>
  <c r="I21" i="82"/>
  <c r="J21" i="82"/>
  <c r="K21" i="82"/>
  <c r="C22" i="82"/>
  <c r="D22" i="82"/>
  <c r="E22" i="82"/>
  <c r="F22" i="82"/>
  <c r="G22" i="82"/>
  <c r="H22" i="82"/>
  <c r="I22" i="82"/>
  <c r="J22" i="82"/>
  <c r="K22" i="82"/>
  <c r="C23" i="82"/>
  <c r="D23" i="82"/>
  <c r="E23" i="82"/>
  <c r="F23" i="82"/>
  <c r="G23" i="82"/>
  <c r="H23" i="82"/>
  <c r="I23" i="82"/>
  <c r="J23" i="82"/>
  <c r="K23" i="82"/>
  <c r="C24" i="82"/>
  <c r="D24" i="82"/>
  <c r="E24" i="82"/>
  <c r="F24" i="82"/>
  <c r="G24" i="82"/>
  <c r="H24" i="82"/>
  <c r="I24" i="82"/>
  <c r="J24" i="82"/>
  <c r="K24" i="82"/>
  <c r="C25" i="82"/>
  <c r="D25" i="82"/>
  <c r="E25" i="82"/>
  <c r="F25" i="82"/>
  <c r="G25" i="82"/>
  <c r="H25" i="82"/>
  <c r="I25" i="82"/>
  <c r="J25" i="82"/>
  <c r="K25" i="82"/>
  <c r="C26" i="82"/>
  <c r="D26" i="82"/>
  <c r="E26" i="82"/>
  <c r="F26" i="82"/>
  <c r="G26" i="82"/>
  <c r="H26" i="82"/>
  <c r="I26" i="82"/>
  <c r="J26" i="82"/>
  <c r="K26" i="82"/>
  <c r="C27" i="82"/>
  <c r="D27" i="82"/>
  <c r="E27" i="82"/>
  <c r="F27" i="82"/>
  <c r="G27" i="82"/>
  <c r="H27" i="82"/>
  <c r="I27" i="82"/>
  <c r="J27" i="82"/>
  <c r="K27" i="82"/>
  <c r="B8" i="82"/>
  <c r="M8" i="82" s="1"/>
  <c r="B9" i="82"/>
  <c r="M9" i="82" s="1"/>
  <c r="B10" i="82"/>
  <c r="M10" i="82" s="1"/>
  <c r="B11" i="82"/>
  <c r="M11" i="82" s="1"/>
  <c r="B12" i="82"/>
  <c r="M12" i="82" s="1"/>
  <c r="B13" i="82"/>
  <c r="M13" i="82" s="1"/>
  <c r="B14" i="82"/>
  <c r="M14" i="82" s="1"/>
  <c r="B15" i="82"/>
  <c r="M15" i="82" s="1"/>
  <c r="B16" i="82"/>
  <c r="M16" i="82" s="1"/>
  <c r="B17" i="82"/>
  <c r="M17" i="82" s="1"/>
  <c r="B18" i="82"/>
  <c r="M18" i="82" s="1"/>
  <c r="B19" i="82"/>
  <c r="M19" i="82" s="1"/>
  <c r="B20" i="82"/>
  <c r="M20" i="82" s="1"/>
  <c r="B21" i="82"/>
  <c r="M21" i="82" s="1"/>
  <c r="B22" i="82"/>
  <c r="M22" i="82" s="1"/>
  <c r="B23" i="82"/>
  <c r="M23" i="82" s="1"/>
  <c r="B24" i="82"/>
  <c r="M24" i="82" s="1"/>
  <c r="B25" i="82"/>
  <c r="M25" i="82" s="1"/>
  <c r="B26" i="82"/>
  <c r="M26" i="82" s="1"/>
  <c r="B27" i="82"/>
  <c r="M27" i="82" s="1"/>
  <c r="B7" i="82"/>
  <c r="M7" i="82" s="1"/>
  <c r="C2" i="12"/>
  <c r="D2" i="12"/>
  <c r="E2" i="12"/>
  <c r="F2" i="12"/>
  <c r="G2" i="12"/>
  <c r="H2" i="12"/>
  <c r="I2" i="12"/>
  <c r="J2" i="12"/>
  <c r="K2" i="12"/>
  <c r="C3" i="12"/>
  <c r="D3" i="12"/>
  <c r="E3" i="12"/>
  <c r="F3" i="12"/>
  <c r="G3" i="12"/>
  <c r="H3" i="12"/>
  <c r="I3" i="12"/>
  <c r="J3" i="12"/>
  <c r="K3" i="12"/>
  <c r="C4" i="12"/>
  <c r="D4" i="12"/>
  <c r="E4" i="12"/>
  <c r="F4" i="12"/>
  <c r="G4" i="12"/>
  <c r="H4" i="12"/>
  <c r="I4" i="12"/>
  <c r="J4" i="12"/>
  <c r="K4" i="12"/>
  <c r="C5" i="12"/>
  <c r="D5" i="12"/>
  <c r="E5" i="12"/>
  <c r="F5" i="12"/>
  <c r="G5" i="12"/>
  <c r="H5" i="12"/>
  <c r="I5" i="12"/>
  <c r="J5" i="12"/>
  <c r="K5" i="12"/>
  <c r="C6" i="12"/>
  <c r="D6" i="12"/>
  <c r="E6" i="12"/>
  <c r="F6" i="12"/>
  <c r="G6" i="12"/>
  <c r="H6" i="12"/>
  <c r="I6" i="12"/>
  <c r="J6" i="12"/>
  <c r="K6" i="12"/>
  <c r="C7" i="12"/>
  <c r="D7" i="12"/>
  <c r="E7" i="12"/>
  <c r="F7" i="12"/>
  <c r="G7" i="12"/>
  <c r="H7" i="12"/>
  <c r="I7" i="12"/>
  <c r="J7" i="12"/>
  <c r="K7" i="12"/>
  <c r="C8" i="12"/>
  <c r="D8" i="12"/>
  <c r="E8" i="12"/>
  <c r="F8" i="12"/>
  <c r="G8" i="12"/>
  <c r="H8" i="12"/>
  <c r="I8" i="12"/>
  <c r="J8" i="12"/>
  <c r="K8" i="12"/>
  <c r="C9" i="12"/>
  <c r="D9" i="12"/>
  <c r="E9" i="12"/>
  <c r="F9" i="12"/>
  <c r="G9" i="12"/>
  <c r="H9" i="12"/>
  <c r="I9" i="12"/>
  <c r="J9" i="12"/>
  <c r="K9" i="12"/>
  <c r="C10" i="12"/>
  <c r="D10" i="12"/>
  <c r="E10" i="12"/>
  <c r="F10" i="12"/>
  <c r="G10" i="12"/>
  <c r="H10" i="12"/>
  <c r="I10" i="12"/>
  <c r="J10" i="12"/>
  <c r="K10" i="12"/>
  <c r="C11" i="12"/>
  <c r="D11" i="12"/>
  <c r="E11" i="12"/>
  <c r="F11" i="12"/>
  <c r="G11" i="12"/>
  <c r="H11" i="12"/>
  <c r="I11" i="12"/>
  <c r="J11" i="12"/>
  <c r="K11" i="12"/>
  <c r="C12" i="12"/>
  <c r="D12" i="12"/>
  <c r="E12" i="12"/>
  <c r="F12" i="12"/>
  <c r="G12" i="12"/>
  <c r="H12" i="12"/>
  <c r="I12" i="12"/>
  <c r="J12" i="12"/>
  <c r="K12" i="12"/>
  <c r="C13" i="12"/>
  <c r="D13" i="12"/>
  <c r="E13" i="12"/>
  <c r="F13" i="12"/>
  <c r="G13" i="12"/>
  <c r="H13" i="12"/>
  <c r="I13" i="12"/>
  <c r="J13" i="12"/>
  <c r="K13" i="12"/>
  <c r="C14" i="12"/>
  <c r="D14" i="12"/>
  <c r="E14" i="12"/>
  <c r="F14" i="12"/>
  <c r="G14" i="12"/>
  <c r="H14" i="12"/>
  <c r="I14" i="12"/>
  <c r="J14" i="12"/>
  <c r="K14" i="12"/>
  <c r="C15" i="12"/>
  <c r="D15" i="12"/>
  <c r="E15" i="12"/>
  <c r="F15" i="12"/>
  <c r="G15" i="12"/>
  <c r="H15" i="12"/>
  <c r="I15" i="12"/>
  <c r="J15" i="12"/>
  <c r="K15" i="12"/>
  <c r="C16" i="12"/>
  <c r="D16" i="12"/>
  <c r="E16" i="12"/>
  <c r="F16" i="12"/>
  <c r="G16" i="12"/>
  <c r="H16" i="12"/>
  <c r="I16" i="12"/>
  <c r="J16" i="12"/>
  <c r="K16" i="12"/>
  <c r="C17" i="12"/>
  <c r="D17" i="12"/>
  <c r="E17" i="12"/>
  <c r="F17" i="12"/>
  <c r="G17" i="12"/>
  <c r="H17" i="12"/>
  <c r="I17" i="12"/>
  <c r="J17" i="12"/>
  <c r="K17" i="12"/>
  <c r="C18" i="12"/>
  <c r="D18" i="12"/>
  <c r="E18" i="12"/>
  <c r="F18" i="12"/>
  <c r="G18" i="12"/>
  <c r="H18" i="12"/>
  <c r="I18" i="12"/>
  <c r="J18" i="12"/>
  <c r="K18" i="12"/>
  <c r="C19" i="12"/>
  <c r="D19" i="12"/>
  <c r="E19" i="12"/>
  <c r="F19" i="12"/>
  <c r="G19" i="12"/>
  <c r="H19" i="12"/>
  <c r="I19" i="12"/>
  <c r="J19" i="12"/>
  <c r="K19" i="12"/>
  <c r="C20" i="12"/>
  <c r="D20" i="12"/>
  <c r="E20" i="12"/>
  <c r="F20" i="12"/>
  <c r="G20" i="12"/>
  <c r="H20" i="12"/>
  <c r="I20" i="12"/>
  <c r="J20" i="12"/>
  <c r="K20" i="12"/>
  <c r="C21" i="12"/>
  <c r="D21" i="12"/>
  <c r="E21" i="12"/>
  <c r="F21" i="12"/>
  <c r="G21" i="12"/>
  <c r="H21" i="12"/>
  <c r="I21" i="12"/>
  <c r="J21" i="12"/>
  <c r="K21" i="12"/>
  <c r="C22" i="12"/>
  <c r="D22" i="12"/>
  <c r="E22" i="12"/>
  <c r="F22" i="12"/>
  <c r="G22" i="12"/>
  <c r="H22" i="12"/>
  <c r="I22" i="12"/>
  <c r="J22" i="12"/>
  <c r="K22" i="12"/>
  <c r="B3" i="12"/>
  <c r="B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" i="12"/>
  <c r="U24" i="82" l="1"/>
  <c r="J125" i="82"/>
  <c r="O22" i="82"/>
  <c r="D123" i="82"/>
  <c r="S18" i="82"/>
  <c r="H119" i="82"/>
  <c r="V15" i="82"/>
  <c r="K116" i="82"/>
  <c r="Q12" i="82"/>
  <c r="F113" i="82"/>
  <c r="S10" i="82"/>
  <c r="H111" i="82"/>
  <c r="V7" i="82"/>
  <c r="K108" i="82"/>
  <c r="Q27" i="82"/>
  <c r="F128" i="82"/>
  <c r="U23" i="82"/>
  <c r="J124" i="82"/>
  <c r="P20" i="82"/>
  <c r="E121" i="82"/>
  <c r="S17" i="82"/>
  <c r="H118" i="82"/>
  <c r="N14" i="82"/>
  <c r="C115" i="82"/>
  <c r="Q11" i="82"/>
  <c r="F112" i="82"/>
  <c r="S9" i="82"/>
  <c r="H110" i="82"/>
  <c r="R25" i="82"/>
  <c r="G126" i="82"/>
  <c r="U22" i="82"/>
  <c r="J123" i="82"/>
  <c r="N21" i="82"/>
  <c r="C122" i="82"/>
  <c r="Q18" i="82"/>
  <c r="F119" i="82"/>
  <c r="T15" i="82"/>
  <c r="I116" i="82"/>
  <c r="N13" i="82"/>
  <c r="C114" i="82"/>
  <c r="O12" i="82"/>
  <c r="D113" i="82"/>
  <c r="R9" i="82"/>
  <c r="G110" i="82"/>
  <c r="O27" i="82"/>
  <c r="D128" i="82"/>
  <c r="P26" i="82"/>
  <c r="E127" i="82"/>
  <c r="Q25" i="82"/>
  <c r="F126" i="82"/>
  <c r="R24" i="82"/>
  <c r="G125" i="82"/>
  <c r="S23" i="82"/>
  <c r="H124" i="82"/>
  <c r="T22" i="82"/>
  <c r="I123" i="82"/>
  <c r="U21" i="82"/>
  <c r="J122" i="82"/>
  <c r="V20" i="82"/>
  <c r="K121" i="82"/>
  <c r="N20" i="82"/>
  <c r="C121" i="82"/>
  <c r="O19" i="82"/>
  <c r="D120" i="82"/>
  <c r="P18" i="82"/>
  <c r="E119" i="82"/>
  <c r="Q17" i="82"/>
  <c r="F118" i="82"/>
  <c r="R16" i="82"/>
  <c r="G117" i="82"/>
  <c r="S15" i="82"/>
  <c r="H116" i="82"/>
  <c r="T14" i="82"/>
  <c r="I115" i="82"/>
  <c r="U13" i="82"/>
  <c r="J114" i="82"/>
  <c r="V12" i="82"/>
  <c r="K113" i="82"/>
  <c r="N12" i="82"/>
  <c r="C113" i="82"/>
  <c r="O11" i="82"/>
  <c r="D112" i="82"/>
  <c r="P10" i="82"/>
  <c r="E111" i="82"/>
  <c r="Q9" i="82"/>
  <c r="F110" i="82"/>
  <c r="R8" i="82"/>
  <c r="G109" i="82"/>
  <c r="S7" i="82"/>
  <c r="H108" i="82"/>
  <c r="V27" i="82"/>
  <c r="K128" i="82"/>
  <c r="N27" i="82"/>
  <c r="C128" i="82"/>
  <c r="O26" i="82"/>
  <c r="D127" i="82"/>
  <c r="P25" i="82"/>
  <c r="E126" i="82"/>
  <c r="Q24" i="82"/>
  <c r="F125" i="82"/>
  <c r="R23" i="82"/>
  <c r="G124" i="82"/>
  <c r="S22" i="82"/>
  <c r="H123" i="82"/>
  <c r="T21" i="82"/>
  <c r="I122" i="82"/>
  <c r="U20" i="82"/>
  <c r="J121" i="82"/>
  <c r="V19" i="82"/>
  <c r="K120" i="82"/>
  <c r="N19" i="82"/>
  <c r="C120" i="82"/>
  <c r="O18" i="82"/>
  <c r="D119" i="82"/>
  <c r="P17" i="82"/>
  <c r="E118" i="82"/>
  <c r="Q16" i="82"/>
  <c r="F117" i="82"/>
  <c r="R15" i="82"/>
  <c r="G116" i="82"/>
  <c r="S14" i="82"/>
  <c r="H115" i="82"/>
  <c r="T13" i="82"/>
  <c r="I114" i="82"/>
  <c r="U12" i="82"/>
  <c r="J113" i="82"/>
  <c r="V11" i="82"/>
  <c r="K112" i="82"/>
  <c r="N11" i="82"/>
  <c r="C112" i="82"/>
  <c r="O10" i="82"/>
  <c r="D111" i="82"/>
  <c r="P9" i="82"/>
  <c r="E110" i="82"/>
  <c r="Q8" i="82"/>
  <c r="F109" i="82"/>
  <c r="R7" i="82"/>
  <c r="G108" i="82"/>
  <c r="R27" i="82"/>
  <c r="G128" i="82"/>
  <c r="T25" i="82"/>
  <c r="I126" i="82"/>
  <c r="N23" i="82"/>
  <c r="C124" i="82"/>
  <c r="P21" i="82"/>
  <c r="E122" i="82"/>
  <c r="R19" i="82"/>
  <c r="G120" i="82"/>
  <c r="U16" i="82"/>
  <c r="J117" i="82"/>
  <c r="O14" i="82"/>
  <c r="D115" i="82"/>
  <c r="T9" i="82"/>
  <c r="I110" i="82"/>
  <c r="N7" i="82"/>
  <c r="C108" i="82"/>
  <c r="T24" i="82"/>
  <c r="I125" i="82"/>
  <c r="O21" i="82"/>
  <c r="D122" i="82"/>
  <c r="R18" i="82"/>
  <c r="G119" i="82"/>
  <c r="U15" i="82"/>
  <c r="J116" i="82"/>
  <c r="O13" i="82"/>
  <c r="D114" i="82"/>
  <c r="R10" i="82"/>
  <c r="G111" i="82"/>
  <c r="U7" i="82"/>
  <c r="J108" i="82"/>
  <c r="P27" i="82"/>
  <c r="E128" i="82"/>
  <c r="S24" i="82"/>
  <c r="H125" i="82"/>
  <c r="V21" i="82"/>
  <c r="K122" i="82"/>
  <c r="O20" i="82"/>
  <c r="D121" i="82"/>
  <c r="R17" i="82"/>
  <c r="G118" i="82"/>
  <c r="U14" i="82"/>
  <c r="J115" i="82"/>
  <c r="P11" i="82"/>
  <c r="E112" i="82"/>
  <c r="S8" i="82"/>
  <c r="H109" i="82"/>
  <c r="U27" i="82"/>
  <c r="J128" i="82"/>
  <c r="N26" i="82"/>
  <c r="C127" i="82"/>
  <c r="P24" i="82"/>
  <c r="E125" i="82"/>
  <c r="R22" i="82"/>
  <c r="G123" i="82"/>
  <c r="T20" i="82"/>
  <c r="I121" i="82"/>
  <c r="U19" i="82"/>
  <c r="J120" i="82"/>
  <c r="N18" i="82"/>
  <c r="C119" i="82"/>
  <c r="P16" i="82"/>
  <c r="E117" i="82"/>
  <c r="R14" i="82"/>
  <c r="G115" i="82"/>
  <c r="U11" i="82"/>
  <c r="J112" i="82"/>
  <c r="N10" i="82"/>
  <c r="C111" i="82"/>
  <c r="P8" i="82"/>
  <c r="E109" i="82"/>
  <c r="T27" i="82"/>
  <c r="I128" i="82"/>
  <c r="U26" i="82"/>
  <c r="J127" i="82"/>
  <c r="V25" i="82"/>
  <c r="K126" i="82"/>
  <c r="N25" i="82"/>
  <c r="C126" i="82"/>
  <c r="O24" i="82"/>
  <c r="D125" i="82"/>
  <c r="P23" i="82"/>
  <c r="E124" i="82"/>
  <c r="Q22" i="82"/>
  <c r="F123" i="82"/>
  <c r="R21" i="82"/>
  <c r="G122" i="82"/>
  <c r="S20" i="82"/>
  <c r="H121" i="82"/>
  <c r="T19" i="82"/>
  <c r="I120" i="82"/>
  <c r="U18" i="82"/>
  <c r="J119" i="82"/>
  <c r="V17" i="82"/>
  <c r="K118" i="82"/>
  <c r="N17" i="82"/>
  <c r="C118" i="82"/>
  <c r="O16" i="82"/>
  <c r="D117" i="82"/>
  <c r="P15" i="82"/>
  <c r="E116" i="82"/>
  <c r="Q14" i="82"/>
  <c r="F115" i="82"/>
  <c r="R13" i="82"/>
  <c r="G114" i="82"/>
  <c r="S12" i="82"/>
  <c r="H113" i="82"/>
  <c r="T11" i="82"/>
  <c r="I112" i="82"/>
  <c r="U10" i="82"/>
  <c r="J111" i="82"/>
  <c r="V9" i="82"/>
  <c r="K110" i="82"/>
  <c r="N9" i="82"/>
  <c r="C110" i="82"/>
  <c r="O8" i="82"/>
  <c r="D109" i="82"/>
  <c r="P7" i="82"/>
  <c r="E108" i="82"/>
  <c r="S26" i="82"/>
  <c r="H127" i="82"/>
  <c r="V23" i="82"/>
  <c r="K124" i="82"/>
  <c r="Q20" i="82"/>
  <c r="F121" i="82"/>
  <c r="T17" i="82"/>
  <c r="I118" i="82"/>
  <c r="N15" i="82"/>
  <c r="C116" i="82"/>
  <c r="P13" i="82"/>
  <c r="E114" i="82"/>
  <c r="R11" i="82"/>
  <c r="G112" i="82"/>
  <c r="U8" i="82"/>
  <c r="J109" i="82"/>
  <c r="R26" i="82"/>
  <c r="G127" i="82"/>
  <c r="S25" i="82"/>
  <c r="H126" i="82"/>
  <c r="V22" i="82"/>
  <c r="K123" i="82"/>
  <c r="N22" i="82"/>
  <c r="C123" i="82"/>
  <c r="Q19" i="82"/>
  <c r="F120" i="82"/>
  <c r="T16" i="82"/>
  <c r="I117" i="82"/>
  <c r="V14" i="82"/>
  <c r="K115" i="82"/>
  <c r="P12" i="82"/>
  <c r="E113" i="82"/>
  <c r="T8" i="82"/>
  <c r="I109" i="82"/>
  <c r="Q26" i="82"/>
  <c r="F127" i="82"/>
  <c r="T23" i="82"/>
  <c r="I124" i="82"/>
  <c r="P19" i="82"/>
  <c r="E120" i="82"/>
  <c r="S16" i="82"/>
  <c r="H117" i="82"/>
  <c r="V13" i="82"/>
  <c r="K114" i="82"/>
  <c r="Q10" i="82"/>
  <c r="F111" i="82"/>
  <c r="T7" i="82"/>
  <c r="I108" i="82"/>
  <c r="V26" i="82"/>
  <c r="K127" i="82"/>
  <c r="O25" i="82"/>
  <c r="D126" i="82"/>
  <c r="Q23" i="82"/>
  <c r="F124" i="82"/>
  <c r="S21" i="82"/>
  <c r="H122" i="82"/>
  <c r="V18" i="82"/>
  <c r="K119" i="82"/>
  <c r="O17" i="82"/>
  <c r="D118" i="82"/>
  <c r="Q15" i="82"/>
  <c r="F116" i="82"/>
  <c r="S13" i="82"/>
  <c r="H114" i="82"/>
  <c r="T12" i="82"/>
  <c r="I113" i="82"/>
  <c r="V10" i="82"/>
  <c r="K111" i="82"/>
  <c r="O9" i="82"/>
  <c r="D110" i="82"/>
  <c r="Q7" i="82"/>
  <c r="F108" i="82"/>
  <c r="S27" i="82"/>
  <c r="H128" i="82"/>
  <c r="T26" i="82"/>
  <c r="I127" i="82"/>
  <c r="U25" i="82"/>
  <c r="J126" i="82"/>
  <c r="V24" i="82"/>
  <c r="K125" i="82"/>
  <c r="N24" i="82"/>
  <c r="C125" i="82"/>
  <c r="O23" i="82"/>
  <c r="D124" i="82"/>
  <c r="P22" i="82"/>
  <c r="E123" i="82"/>
  <c r="Q21" i="82"/>
  <c r="F122" i="82"/>
  <c r="R20" i="82"/>
  <c r="G121" i="82"/>
  <c r="S19" i="82"/>
  <c r="H120" i="82"/>
  <c r="T18" i="82"/>
  <c r="I119" i="82"/>
  <c r="U17" i="82"/>
  <c r="J118" i="82"/>
  <c r="V16" i="82"/>
  <c r="K117" i="82"/>
  <c r="N16" i="82"/>
  <c r="C117" i="82"/>
  <c r="O15" i="82"/>
  <c r="D116" i="82"/>
  <c r="P14" i="82"/>
  <c r="E115" i="82"/>
  <c r="Q13" i="82"/>
  <c r="F114" i="82"/>
  <c r="R12" i="82"/>
  <c r="G113" i="82"/>
  <c r="S11" i="82"/>
  <c r="H112" i="82"/>
  <c r="T10" i="82"/>
  <c r="I111" i="82"/>
  <c r="U9" i="82"/>
  <c r="J110" i="82"/>
  <c r="V8" i="82"/>
  <c r="K109" i="82"/>
  <c r="N8" i="82"/>
  <c r="C109" i="82"/>
  <c r="O7" i="82"/>
  <c r="D108" i="82"/>
  <c r="B111" i="146"/>
  <c r="D111" i="146" s="1"/>
  <c r="B112" i="146"/>
  <c r="D112" i="146" s="1"/>
  <c r="B113" i="146"/>
  <c r="D113" i="146" s="1"/>
  <c r="B116" i="146"/>
  <c r="D116" i="146" s="1"/>
  <c r="B117" i="146"/>
  <c r="D117" i="146" s="1"/>
  <c r="B121" i="146"/>
  <c r="D121" i="146" s="1"/>
  <c r="B127" i="146"/>
  <c r="D127" i="146" s="1"/>
  <c r="B128" i="146"/>
  <c r="D128" i="146" s="1"/>
  <c r="B86" i="146"/>
  <c r="D86" i="146" s="1"/>
  <c r="B90" i="146"/>
  <c r="D90" i="146" s="1"/>
  <c r="B94" i="146"/>
  <c r="D94" i="146" s="1"/>
  <c r="B98" i="146"/>
  <c r="D98" i="146" s="1"/>
  <c r="B101" i="146"/>
  <c r="D101" i="146" s="1"/>
  <c r="B102" i="146"/>
  <c r="D102" i="146" s="1"/>
  <c r="B140" i="146"/>
  <c r="D140" i="146" s="1"/>
  <c r="B143" i="146"/>
  <c r="D143" i="146" s="1"/>
  <c r="B144" i="146"/>
  <c r="D144" i="146" s="1"/>
  <c r="B147" i="146"/>
  <c r="D147" i="146" s="1"/>
  <c r="B148" i="146"/>
  <c r="D148" i="146" s="1"/>
  <c r="B151" i="146"/>
  <c r="D151" i="146" s="1"/>
  <c r="B156" i="146"/>
  <c r="D156" i="146" s="1"/>
  <c r="B96" i="146"/>
  <c r="D96" i="146" s="1"/>
  <c r="B130" i="146"/>
  <c r="D130" i="146" s="1"/>
  <c r="B131" i="146"/>
  <c r="D131" i="146" s="1"/>
  <c r="D6" i="139"/>
  <c r="D7" i="139"/>
  <c r="D8" i="139"/>
  <c r="D9" i="139"/>
  <c r="D10" i="139"/>
  <c r="D11" i="139"/>
  <c r="D12" i="139"/>
  <c r="D13" i="139"/>
  <c r="D14" i="139"/>
  <c r="D15" i="139"/>
  <c r="D16" i="139"/>
  <c r="D17" i="139"/>
  <c r="D18" i="139"/>
  <c r="D19" i="139"/>
  <c r="D20" i="139"/>
  <c r="D21" i="139"/>
  <c r="D22" i="139"/>
  <c r="D23" i="139"/>
  <c r="D24" i="139"/>
  <c r="D25" i="139"/>
  <c r="D26" i="139"/>
  <c r="B111" i="139"/>
  <c r="D111" i="139" s="1"/>
  <c r="B112" i="139"/>
  <c r="D112" i="139" s="1"/>
  <c r="B113" i="139"/>
  <c r="D113" i="139" s="1"/>
  <c r="B114" i="139"/>
  <c r="D114" i="139" s="1"/>
  <c r="B115" i="139"/>
  <c r="D115" i="139" s="1"/>
  <c r="B116" i="139"/>
  <c r="D116" i="139" s="1"/>
  <c r="B117" i="139"/>
  <c r="D117" i="139"/>
  <c r="B118" i="139"/>
  <c r="D118" i="139" s="1"/>
  <c r="B119" i="139"/>
  <c r="D119" i="139" s="1"/>
  <c r="B120" i="139"/>
  <c r="D120" i="139" s="1"/>
  <c r="B121" i="139"/>
  <c r="D121" i="139" s="1"/>
  <c r="B122" i="139"/>
  <c r="D122" i="139" s="1"/>
  <c r="B123" i="139"/>
  <c r="D123" i="139" s="1"/>
  <c r="B124" i="139"/>
  <c r="D124" i="139" s="1"/>
  <c r="B125" i="139"/>
  <c r="D125" i="139" s="1"/>
  <c r="B126" i="139"/>
  <c r="D126" i="139" s="1"/>
  <c r="B127" i="139"/>
  <c r="D127" i="139" s="1"/>
  <c r="B128" i="139"/>
  <c r="D128" i="139" s="1"/>
  <c r="B129" i="139"/>
  <c r="D129" i="139" s="1"/>
  <c r="B130" i="139"/>
  <c r="D130" i="139" s="1"/>
  <c r="B131" i="139"/>
  <c r="D131" i="139" s="1"/>
  <c r="B138" i="132"/>
  <c r="B141" i="132"/>
  <c r="B143" i="132"/>
  <c r="B146" i="132"/>
  <c r="B150" i="132"/>
  <c r="B151" i="132"/>
  <c r="B154" i="132"/>
  <c r="B155" i="132"/>
  <c r="B111" i="132"/>
  <c r="B112" i="132"/>
  <c r="B113" i="132"/>
  <c r="B114" i="132"/>
  <c r="B115" i="132"/>
  <c r="B116" i="132"/>
  <c r="B117" i="132"/>
  <c r="B118" i="132"/>
  <c r="B119" i="132"/>
  <c r="B120" i="132"/>
  <c r="B121" i="132"/>
  <c r="B122" i="132"/>
  <c r="B123" i="132"/>
  <c r="B124" i="132"/>
  <c r="B125" i="132"/>
  <c r="B126" i="132"/>
  <c r="B127" i="132"/>
  <c r="B128" i="132"/>
  <c r="B129" i="132"/>
  <c r="B130" i="132"/>
  <c r="B131" i="132"/>
  <c r="B152" i="132"/>
  <c r="B111" i="125"/>
  <c r="B115" i="125"/>
  <c r="B119" i="125"/>
  <c r="B123" i="125"/>
  <c r="B127" i="125"/>
  <c r="B131" i="125"/>
  <c r="B87" i="125"/>
  <c r="B90" i="125"/>
  <c r="B92" i="125"/>
  <c r="B95" i="125"/>
  <c r="B96" i="125"/>
  <c r="B99" i="125"/>
  <c r="B100" i="125"/>
  <c r="B103" i="125"/>
  <c r="B104" i="125"/>
  <c r="B137" i="125"/>
  <c r="B142" i="125"/>
  <c r="B145" i="125"/>
  <c r="B149" i="125"/>
  <c r="B153" i="125"/>
  <c r="B154" i="125"/>
  <c r="B156" i="125"/>
  <c r="B85" i="125"/>
  <c r="B86" i="125"/>
  <c r="B89" i="125"/>
  <c r="B93" i="125"/>
  <c r="B94" i="125"/>
  <c r="B97" i="125"/>
  <c r="B101" i="125"/>
  <c r="B102" i="125"/>
  <c r="B105" i="125"/>
  <c r="B112" i="125"/>
  <c r="B113" i="125"/>
  <c r="B114" i="125"/>
  <c r="B116" i="125"/>
  <c r="B117" i="125"/>
  <c r="B118" i="125"/>
  <c r="B120" i="125"/>
  <c r="B121" i="125"/>
  <c r="B122" i="125"/>
  <c r="B124" i="125"/>
  <c r="B125" i="125"/>
  <c r="B126" i="125"/>
  <c r="B128" i="125"/>
  <c r="B129" i="125"/>
  <c r="B130" i="125"/>
  <c r="B136" i="125"/>
  <c r="B139" i="125"/>
  <c r="B143" i="125"/>
  <c r="B144" i="125"/>
  <c r="B147" i="125"/>
  <c r="B151" i="125"/>
  <c r="B152" i="125"/>
  <c r="B155" i="125"/>
  <c r="B88" i="118"/>
  <c r="B92" i="118"/>
  <c r="B99" i="118"/>
  <c r="B103" i="118"/>
  <c r="B104" i="118"/>
  <c r="B136" i="118"/>
  <c r="B141" i="118"/>
  <c r="B142" i="118"/>
  <c r="B145" i="118"/>
  <c r="B153" i="118"/>
  <c r="B154" i="118"/>
  <c r="B85" i="118"/>
  <c r="B89" i="118"/>
  <c r="B90" i="118"/>
  <c r="B93" i="118"/>
  <c r="B94" i="118"/>
  <c r="B101" i="118"/>
  <c r="B102" i="118"/>
  <c r="B111" i="118"/>
  <c r="B112" i="118"/>
  <c r="B113" i="118"/>
  <c r="B114" i="118"/>
  <c r="B115" i="118"/>
  <c r="B116" i="118"/>
  <c r="B117" i="118"/>
  <c r="B118" i="118"/>
  <c r="B119" i="118"/>
  <c r="B120" i="118"/>
  <c r="B121" i="118"/>
  <c r="B122" i="118"/>
  <c r="B123" i="118"/>
  <c r="B124" i="118"/>
  <c r="B125" i="118"/>
  <c r="B126" i="118"/>
  <c r="B127" i="118"/>
  <c r="B128" i="118"/>
  <c r="B129" i="118"/>
  <c r="B130" i="118"/>
  <c r="B131" i="118"/>
  <c r="B147" i="118"/>
  <c r="B148" i="118"/>
  <c r="B155" i="118"/>
  <c r="B115" i="111"/>
  <c r="D115" i="111" s="1"/>
  <c r="B119" i="111"/>
  <c r="D119" i="111" s="1"/>
  <c r="B120" i="111"/>
  <c r="D120" i="111" s="1"/>
  <c r="B131" i="111"/>
  <c r="D131" i="111" s="1"/>
  <c r="B85" i="111"/>
  <c r="D85" i="111" s="1"/>
  <c r="B88" i="111"/>
  <c r="D88" i="111" s="1"/>
  <c r="B89" i="111"/>
  <c r="D89" i="111" s="1"/>
  <c r="B93" i="111"/>
  <c r="D93" i="111" s="1"/>
  <c r="B97" i="111"/>
  <c r="D97" i="111" s="1"/>
  <c r="B100" i="111"/>
  <c r="D100" i="111" s="1"/>
  <c r="B101" i="111"/>
  <c r="D101" i="111" s="1"/>
  <c r="B104" i="111"/>
  <c r="D104" i="111" s="1"/>
  <c r="B105" i="111"/>
  <c r="D105" i="111" s="1"/>
  <c r="B138" i="111"/>
  <c r="D138" i="111" s="1"/>
  <c r="B139" i="111"/>
  <c r="D139" i="111" s="1"/>
  <c r="B142" i="111"/>
  <c r="D142" i="111" s="1"/>
  <c r="B146" i="111"/>
  <c r="D146" i="111" s="1"/>
  <c r="B147" i="111"/>
  <c r="D147" i="111" s="1"/>
  <c r="B150" i="111"/>
  <c r="D150" i="111" s="1"/>
  <c r="B154" i="111"/>
  <c r="D154" i="111" s="1"/>
  <c r="B103" i="111"/>
  <c r="D103" i="111" s="1"/>
  <c r="B142" i="106"/>
  <c r="B86" i="106"/>
  <c r="D86" i="106" s="1"/>
  <c r="B88" i="106"/>
  <c r="D88" i="106" s="1"/>
  <c r="B89" i="106"/>
  <c r="D89" i="106" s="1"/>
  <c r="D37" i="106"/>
  <c r="B94" i="106"/>
  <c r="D94" i="106" s="1"/>
  <c r="B97" i="106"/>
  <c r="D97" i="106" s="1"/>
  <c r="D45" i="106"/>
  <c r="B102" i="106"/>
  <c r="D102" i="106" s="1"/>
  <c r="B104" i="106"/>
  <c r="D104" i="106" s="1"/>
  <c r="B105" i="106"/>
  <c r="D105" i="106" s="1"/>
  <c r="B114" i="106"/>
  <c r="B115" i="106"/>
  <c r="B118" i="106"/>
  <c r="B122" i="106"/>
  <c r="B123" i="106"/>
  <c r="B126" i="106"/>
  <c r="B130" i="106"/>
  <c r="B131" i="106"/>
  <c r="B129" i="106"/>
  <c r="B128" i="106"/>
  <c r="B127" i="106"/>
  <c r="B124" i="106"/>
  <c r="B121" i="106"/>
  <c r="B120" i="106"/>
  <c r="B119" i="106"/>
  <c r="B116" i="106"/>
  <c r="B113" i="106"/>
  <c r="B112" i="106"/>
  <c r="B111" i="106"/>
  <c r="B103" i="106"/>
  <c r="D103" i="106" s="1"/>
  <c r="B101" i="106"/>
  <c r="D101" i="106" s="1"/>
  <c r="B100" i="106"/>
  <c r="D100" i="106" s="1"/>
  <c r="B99" i="106"/>
  <c r="D99" i="106" s="1"/>
  <c r="B95" i="106"/>
  <c r="D95" i="106" s="1"/>
  <c r="B93" i="106"/>
  <c r="D93" i="106" s="1"/>
  <c r="B92" i="106"/>
  <c r="D92" i="106" s="1"/>
  <c r="B91" i="106"/>
  <c r="D91" i="106" s="1"/>
  <c r="B87" i="106"/>
  <c r="D87" i="106"/>
  <c r="B85" i="106"/>
  <c r="D85" i="106" s="1"/>
  <c r="D50" i="106"/>
  <c r="D49" i="106"/>
  <c r="D48" i="106"/>
  <c r="D47" i="106"/>
  <c r="D46" i="106"/>
  <c r="D42" i="106"/>
  <c r="D41" i="106"/>
  <c r="D40" i="106"/>
  <c r="D39" i="106"/>
  <c r="D38" i="106"/>
  <c r="D34" i="106"/>
  <c r="D33" i="106"/>
  <c r="D32" i="106"/>
  <c r="B153" i="97"/>
  <c r="B141" i="97"/>
  <c r="B131" i="97"/>
  <c r="D131" i="97" s="1"/>
  <c r="B130" i="97"/>
  <c r="D130" i="97" s="1"/>
  <c r="D24" i="97"/>
  <c r="B129" i="97"/>
  <c r="D129" i="97" s="1"/>
  <c r="B128" i="97"/>
  <c r="D128" i="97" s="1"/>
  <c r="B127" i="97"/>
  <c r="D127" i="97" s="1"/>
  <c r="B125" i="97"/>
  <c r="D125" i="97" s="1"/>
  <c r="B124" i="97"/>
  <c r="D124" i="97" s="1"/>
  <c r="B122" i="97"/>
  <c r="D122" i="97" s="1"/>
  <c r="D16" i="97"/>
  <c r="B121" i="97"/>
  <c r="D121" i="97" s="1"/>
  <c r="B120" i="97"/>
  <c r="D120" i="97" s="1"/>
  <c r="B119" i="97"/>
  <c r="D119" i="97" s="1"/>
  <c r="D13" i="97"/>
  <c r="B118" i="97"/>
  <c r="D118" i="97" s="1"/>
  <c r="B117" i="97"/>
  <c r="D117" i="97" s="1"/>
  <c r="B116" i="97"/>
  <c r="D116" i="97" s="1"/>
  <c r="B115" i="97"/>
  <c r="D115" i="97" s="1"/>
  <c r="B111" i="97"/>
  <c r="D111" i="97" s="1"/>
  <c r="B105" i="97"/>
  <c r="B104" i="97"/>
  <c r="B103" i="97"/>
  <c r="B102" i="97"/>
  <c r="B101" i="97"/>
  <c r="B100" i="97"/>
  <c r="B99" i="97"/>
  <c r="B98" i="97"/>
  <c r="B97" i="97"/>
  <c r="B96" i="97"/>
  <c r="B95" i="97"/>
  <c r="B94" i="97"/>
  <c r="B93" i="97"/>
  <c r="B92" i="97"/>
  <c r="B91" i="97"/>
  <c r="B89" i="97"/>
  <c r="B87" i="97"/>
  <c r="B86" i="97"/>
  <c r="B85" i="97"/>
  <c r="D25" i="97"/>
  <c r="D23" i="97"/>
  <c r="D22" i="97"/>
  <c r="D20" i="97"/>
  <c r="D19" i="97"/>
  <c r="D17" i="97"/>
  <c r="D14" i="97"/>
  <c r="D12" i="97"/>
  <c r="D11" i="97"/>
  <c r="D10" i="97"/>
  <c r="D6" i="97"/>
  <c r="B32" i="90"/>
  <c r="B33" i="90"/>
  <c r="B34" i="90"/>
  <c r="B85" i="90" s="1"/>
  <c r="D85" i="90" s="1"/>
  <c r="B35" i="90"/>
  <c r="B36" i="90"/>
  <c r="B37" i="90"/>
  <c r="B38" i="90"/>
  <c r="B39" i="90"/>
  <c r="B40" i="90"/>
  <c r="B41" i="90"/>
  <c r="B42" i="90"/>
  <c r="B43" i="90"/>
  <c r="B44" i="90"/>
  <c r="B45" i="90"/>
  <c r="B46" i="90"/>
  <c r="B47" i="90"/>
  <c r="B48" i="90"/>
  <c r="B49" i="90"/>
  <c r="B50" i="90"/>
  <c r="B51" i="90"/>
  <c r="B52" i="90"/>
  <c r="B109" i="90"/>
  <c r="B110" i="90"/>
  <c r="B112" i="90"/>
  <c r="B114" i="90"/>
  <c r="B116" i="90"/>
  <c r="B117" i="90"/>
  <c r="B118" i="90"/>
  <c r="B122" i="90"/>
  <c r="B124" i="90"/>
  <c r="B128" i="90"/>
  <c r="B136" i="83"/>
  <c r="D136" i="83" s="1"/>
  <c r="B137" i="83"/>
  <c r="D137" i="83" s="1"/>
  <c r="B138" i="83"/>
  <c r="D138" i="83" s="1"/>
  <c r="B139" i="83"/>
  <c r="D139" i="83" s="1"/>
  <c r="B140" i="83"/>
  <c r="D140" i="83" s="1"/>
  <c r="B141" i="83"/>
  <c r="D141" i="83" s="1"/>
  <c r="B142" i="83"/>
  <c r="D142" i="83" s="1"/>
  <c r="B143" i="83"/>
  <c r="D143" i="83" s="1"/>
  <c r="B144" i="83"/>
  <c r="D144" i="83" s="1"/>
  <c r="B145" i="83"/>
  <c r="D145" i="83" s="1"/>
  <c r="B146" i="83"/>
  <c r="D146" i="83" s="1"/>
  <c r="B147" i="83"/>
  <c r="D147" i="83" s="1"/>
  <c r="B148" i="83"/>
  <c r="D148" i="83" s="1"/>
  <c r="B149" i="83"/>
  <c r="D149" i="83" s="1"/>
  <c r="B150" i="83"/>
  <c r="D150" i="83" s="1"/>
  <c r="B151" i="83"/>
  <c r="D151" i="83" s="1"/>
  <c r="B152" i="83"/>
  <c r="D152" i="83" s="1"/>
  <c r="B153" i="83"/>
  <c r="D153" i="83" s="1"/>
  <c r="B154" i="83"/>
  <c r="D154" i="83" s="1"/>
  <c r="B155" i="83"/>
  <c r="D155" i="83" s="1"/>
  <c r="B156" i="83"/>
  <c r="D156" i="83" s="1"/>
  <c r="D111" i="83"/>
  <c r="D112" i="83"/>
  <c r="D113" i="83"/>
  <c r="D114" i="83"/>
  <c r="D115" i="83"/>
  <c r="D116" i="83"/>
  <c r="D117" i="83"/>
  <c r="D118" i="83"/>
  <c r="D119" i="83"/>
  <c r="D120" i="83"/>
  <c r="D121" i="83"/>
  <c r="D122" i="83"/>
  <c r="D123" i="83"/>
  <c r="D124" i="83"/>
  <c r="D125" i="83"/>
  <c r="D126" i="83"/>
  <c r="D127" i="83"/>
  <c r="D128" i="83"/>
  <c r="D129" i="83"/>
  <c r="D130" i="83"/>
  <c r="D131" i="83"/>
  <c r="D85" i="83"/>
  <c r="D86" i="83"/>
  <c r="D87" i="83"/>
  <c r="D88" i="83"/>
  <c r="D89" i="83"/>
  <c r="D90" i="83"/>
  <c r="D91" i="83"/>
  <c r="D92" i="83"/>
  <c r="D93" i="83"/>
  <c r="D94" i="83"/>
  <c r="D95" i="83"/>
  <c r="D96" i="83"/>
  <c r="D97" i="83"/>
  <c r="D98" i="83"/>
  <c r="D99" i="83"/>
  <c r="D100" i="83"/>
  <c r="D101" i="83"/>
  <c r="D102" i="83"/>
  <c r="D103" i="83"/>
  <c r="D104" i="83"/>
  <c r="D105" i="83"/>
  <c r="B57" i="83"/>
  <c r="D57" i="83" s="1"/>
  <c r="B58" i="83"/>
  <c r="D58" i="83" s="1"/>
  <c r="B59" i="83"/>
  <c r="D59" i="83" s="1"/>
  <c r="B60" i="83"/>
  <c r="D60" i="83" s="1"/>
  <c r="B61" i="83"/>
  <c r="D61" i="83" s="1"/>
  <c r="B62" i="83"/>
  <c r="D62" i="83" s="1"/>
  <c r="B63" i="83"/>
  <c r="D63" i="83" s="1"/>
  <c r="B64" i="83"/>
  <c r="D64" i="83"/>
  <c r="B65" i="83"/>
  <c r="D65" i="83" s="1"/>
  <c r="B66" i="83"/>
  <c r="D66" i="83" s="1"/>
  <c r="B67" i="83"/>
  <c r="D67" i="83" s="1"/>
  <c r="B68" i="83"/>
  <c r="D68" i="83" s="1"/>
  <c r="B69" i="83"/>
  <c r="D69" i="83" s="1"/>
  <c r="B70" i="83"/>
  <c r="D70" i="83" s="1"/>
  <c r="B71" i="83"/>
  <c r="D71" i="83" s="1"/>
  <c r="B72" i="83"/>
  <c r="D72" i="83" s="1"/>
  <c r="B73" i="83"/>
  <c r="D73" i="83" s="1"/>
  <c r="B74" i="83"/>
  <c r="D74" i="83" s="1"/>
  <c r="B75" i="83"/>
  <c r="D75" i="83" s="1"/>
  <c r="B76" i="83"/>
  <c r="D76" i="83" s="1"/>
  <c r="B77" i="83"/>
  <c r="D77" i="83" s="1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50" i="83"/>
  <c r="D51" i="83"/>
  <c r="D52" i="83"/>
  <c r="B108" i="82"/>
  <c r="B133" i="82" s="1"/>
  <c r="B109" i="82"/>
  <c r="B134" i="82" s="1"/>
  <c r="B110" i="82"/>
  <c r="B111" i="82"/>
  <c r="B112" i="82"/>
  <c r="B137" i="82" s="1"/>
  <c r="B163" i="82" s="1"/>
  <c r="M163" i="82" s="1"/>
  <c r="B113" i="82"/>
  <c r="B138" i="82" s="1"/>
  <c r="B164" i="82" s="1"/>
  <c r="M164" i="82" s="1"/>
  <c r="B114" i="82"/>
  <c r="B115" i="82"/>
  <c r="B140" i="82" s="1"/>
  <c r="B166" i="82" s="1"/>
  <c r="M166" i="82" s="1"/>
  <c r="B116" i="82"/>
  <c r="B141" i="82" s="1"/>
  <c r="B167" i="82" s="1"/>
  <c r="M167" i="82" s="1"/>
  <c r="B117" i="82"/>
  <c r="B118" i="82"/>
  <c r="B119" i="82"/>
  <c r="B144" i="82" s="1"/>
  <c r="B170" i="82" s="1"/>
  <c r="M170" i="82" s="1"/>
  <c r="B120" i="82"/>
  <c r="B121" i="82"/>
  <c r="B146" i="82" s="1"/>
  <c r="B172" i="82" s="1"/>
  <c r="M172" i="82" s="1"/>
  <c r="B122" i="82"/>
  <c r="B123" i="82"/>
  <c r="B148" i="82" s="1"/>
  <c r="B174" i="82" s="1"/>
  <c r="M174" i="82" s="1"/>
  <c r="B124" i="82"/>
  <c r="B149" i="82" s="1"/>
  <c r="B175" i="82" s="1"/>
  <c r="M175" i="82" s="1"/>
  <c r="B125" i="82"/>
  <c r="B126" i="82"/>
  <c r="B127" i="82"/>
  <c r="B128" i="82"/>
  <c r="B153" i="82" s="1"/>
  <c r="B179" i="82" s="1"/>
  <c r="M179" i="82" s="1"/>
  <c r="D6" i="83"/>
  <c r="D7" i="83"/>
  <c r="D8" i="83"/>
  <c r="D9" i="83"/>
  <c r="D10" i="83"/>
  <c r="D11" i="83"/>
  <c r="D12" i="83"/>
  <c r="D13" i="83"/>
  <c r="D14" i="83"/>
  <c r="D15" i="83"/>
  <c r="D16" i="83"/>
  <c r="D17" i="83"/>
  <c r="D18" i="83"/>
  <c r="D19" i="83"/>
  <c r="D20" i="83"/>
  <c r="D21" i="83"/>
  <c r="D22" i="83"/>
  <c r="D23" i="83"/>
  <c r="D24" i="83"/>
  <c r="D25" i="83"/>
  <c r="D26" i="83"/>
  <c r="B90" i="90" l="1"/>
  <c r="D90" i="90" s="1"/>
  <c r="B64" i="90"/>
  <c r="D39" i="90"/>
  <c r="B97" i="90"/>
  <c r="D97" i="90" s="1"/>
  <c r="B71" i="90"/>
  <c r="B148" i="90" s="1"/>
  <c r="D148" i="90" s="1"/>
  <c r="D46" i="90"/>
  <c r="D52" i="90"/>
  <c r="B77" i="90"/>
  <c r="B154" i="90" s="1"/>
  <c r="D154" i="90" s="1"/>
  <c r="B96" i="90"/>
  <c r="D96" i="90" s="1"/>
  <c r="B70" i="90"/>
  <c r="B147" i="90" s="1"/>
  <c r="D147" i="90" s="1"/>
  <c r="D45" i="90"/>
  <c r="B88" i="90"/>
  <c r="D88" i="90" s="1"/>
  <c r="B62" i="90"/>
  <c r="D37" i="90"/>
  <c r="D51" i="90"/>
  <c r="B76" i="90"/>
  <c r="B153" i="90" s="1"/>
  <c r="D153" i="90" s="1"/>
  <c r="D44" i="90"/>
  <c r="B69" i="90"/>
  <c r="D36" i="90"/>
  <c r="B61" i="90"/>
  <c r="B98" i="90"/>
  <c r="D98" i="90" s="1"/>
  <c r="B72" i="90"/>
  <c r="B149" i="90" s="1"/>
  <c r="D149" i="90" s="1"/>
  <c r="D47" i="90"/>
  <c r="B63" i="90"/>
  <c r="B140" i="90" s="1"/>
  <c r="D140" i="90" s="1"/>
  <c r="D38" i="90"/>
  <c r="D50" i="90"/>
  <c r="B75" i="90"/>
  <c r="B152" i="90" s="1"/>
  <c r="D152" i="90" s="1"/>
  <c r="D43" i="90"/>
  <c r="B68" i="90"/>
  <c r="B145" i="90" s="1"/>
  <c r="D145" i="90" s="1"/>
  <c r="D35" i="90"/>
  <c r="B60" i="90"/>
  <c r="D49" i="90"/>
  <c r="B74" i="90"/>
  <c r="B151" i="90" s="1"/>
  <c r="D151" i="90" s="1"/>
  <c r="D42" i="90"/>
  <c r="B67" i="90"/>
  <c r="B144" i="90" s="1"/>
  <c r="D144" i="90" s="1"/>
  <c r="D34" i="90"/>
  <c r="B59" i="90"/>
  <c r="B136" i="90" s="1"/>
  <c r="D136" i="90" s="1"/>
  <c r="B99" i="90"/>
  <c r="D99" i="90" s="1"/>
  <c r="D48" i="90"/>
  <c r="B73" i="90"/>
  <c r="B150" i="90" s="1"/>
  <c r="D150" i="90" s="1"/>
  <c r="D41" i="90"/>
  <c r="B66" i="90"/>
  <c r="B143" i="90" s="1"/>
  <c r="D143" i="90" s="1"/>
  <c r="D33" i="90"/>
  <c r="B58" i="90"/>
  <c r="B135" i="90" s="1"/>
  <c r="D135" i="90" s="1"/>
  <c r="B91" i="90"/>
  <c r="D91" i="90" s="1"/>
  <c r="D40" i="90"/>
  <c r="B65" i="90"/>
  <c r="B142" i="90" s="1"/>
  <c r="D142" i="90" s="1"/>
  <c r="B83" i="90"/>
  <c r="D83" i="90" s="1"/>
  <c r="B57" i="90"/>
  <c r="B134" i="90" s="1"/>
  <c r="D134" i="90" s="1"/>
  <c r="D32" i="90"/>
  <c r="B142" i="97"/>
  <c r="B149" i="97"/>
  <c r="B150" i="97"/>
  <c r="B140" i="97"/>
  <c r="B154" i="97"/>
  <c r="B146" i="97"/>
  <c r="B138" i="97"/>
  <c r="B148" i="97"/>
  <c r="B143" i="97"/>
  <c r="B137" i="97"/>
  <c r="B147" i="97"/>
  <c r="B156" i="97"/>
  <c r="B151" i="97"/>
  <c r="B150" i="106"/>
  <c r="B146" i="106"/>
  <c r="B153" i="106"/>
  <c r="B145" i="106"/>
  <c r="B137" i="106"/>
  <c r="B147" i="106"/>
  <c r="B154" i="106"/>
  <c r="B138" i="106"/>
  <c r="B152" i="106"/>
  <c r="B144" i="106"/>
  <c r="B136" i="106"/>
  <c r="D43" i="106"/>
  <c r="B117" i="106"/>
  <c r="B125" i="106"/>
  <c r="D36" i="106"/>
  <c r="D52" i="106"/>
  <c r="D35" i="106"/>
  <c r="D51" i="106"/>
  <c r="B96" i="106"/>
  <c r="D96" i="106" s="1"/>
  <c r="D44" i="106"/>
  <c r="B90" i="106"/>
  <c r="D90" i="106" s="1"/>
  <c r="B98" i="106"/>
  <c r="D98" i="106" s="1"/>
  <c r="B126" i="111"/>
  <c r="D126" i="111" s="1"/>
  <c r="B112" i="111"/>
  <c r="D112" i="111" s="1"/>
  <c r="B96" i="111"/>
  <c r="D96" i="111" s="1"/>
  <c r="B114" i="111"/>
  <c r="D114" i="111" s="1"/>
  <c r="B124" i="111"/>
  <c r="D124" i="111" s="1"/>
  <c r="B123" i="111"/>
  <c r="D123" i="111" s="1"/>
  <c r="B117" i="111"/>
  <c r="D117" i="111" s="1"/>
  <c r="B149" i="111"/>
  <c r="D149" i="111" s="1"/>
  <c r="B125" i="111"/>
  <c r="D125" i="111" s="1"/>
  <c r="B113" i="111"/>
  <c r="D113" i="111" s="1"/>
  <c r="B118" i="111"/>
  <c r="D118" i="111" s="1"/>
  <c r="B111" i="111"/>
  <c r="D111" i="111" s="1"/>
  <c r="B130" i="111"/>
  <c r="D130" i="111" s="1"/>
  <c r="B129" i="111"/>
  <c r="D129" i="111" s="1"/>
  <c r="B122" i="111"/>
  <c r="D122" i="111" s="1"/>
  <c r="B116" i="111"/>
  <c r="D116" i="111" s="1"/>
  <c r="B92" i="111"/>
  <c r="D92" i="111" s="1"/>
  <c r="B128" i="111"/>
  <c r="D128" i="111" s="1"/>
  <c r="B121" i="111"/>
  <c r="D121" i="111" s="1"/>
  <c r="B153" i="111"/>
  <c r="D153" i="111" s="1"/>
  <c r="B127" i="111"/>
  <c r="D127" i="111" s="1"/>
  <c r="B91" i="111"/>
  <c r="D91" i="111" s="1"/>
  <c r="B141" i="111"/>
  <c r="D141" i="111" s="1"/>
  <c r="B137" i="111"/>
  <c r="D137" i="111" s="1"/>
  <c r="B95" i="111"/>
  <c r="D95" i="111" s="1"/>
  <c r="B99" i="111"/>
  <c r="D99" i="111" s="1"/>
  <c r="B145" i="111"/>
  <c r="D145" i="111" s="1"/>
  <c r="B87" i="111"/>
  <c r="D87" i="111" s="1"/>
  <c r="B152" i="111"/>
  <c r="D152" i="111" s="1"/>
  <c r="B144" i="111"/>
  <c r="D144" i="111" s="1"/>
  <c r="B136" i="111"/>
  <c r="D136" i="111" s="1"/>
  <c r="B155" i="111"/>
  <c r="D155" i="111" s="1"/>
  <c r="B151" i="111"/>
  <c r="D151" i="111" s="1"/>
  <c r="B143" i="111"/>
  <c r="D143" i="111" s="1"/>
  <c r="B98" i="111"/>
  <c r="D98" i="111" s="1"/>
  <c r="B90" i="111"/>
  <c r="D90" i="111" s="1"/>
  <c r="B156" i="111"/>
  <c r="D156" i="111" s="1"/>
  <c r="B148" i="111"/>
  <c r="D148" i="111" s="1"/>
  <c r="B140" i="111"/>
  <c r="D140" i="111" s="1"/>
  <c r="B102" i="111"/>
  <c r="D102" i="111" s="1"/>
  <c r="B94" i="111"/>
  <c r="D94" i="111" s="1"/>
  <c r="B86" i="111"/>
  <c r="D86" i="111" s="1"/>
  <c r="B152" i="118"/>
  <c r="B139" i="118"/>
  <c r="B156" i="118"/>
  <c r="B86" i="118"/>
  <c r="B98" i="118"/>
  <c r="B143" i="118"/>
  <c r="B97" i="118"/>
  <c r="B151" i="118"/>
  <c r="B140" i="118"/>
  <c r="B144" i="118"/>
  <c r="B105" i="118"/>
  <c r="B150" i="118"/>
  <c r="B95" i="118"/>
  <c r="B91" i="118"/>
  <c r="B87" i="118"/>
  <c r="B146" i="118"/>
  <c r="B138" i="118"/>
  <c r="B149" i="118"/>
  <c r="B137" i="118"/>
  <c r="B100" i="118"/>
  <c r="B96" i="118"/>
  <c r="B148" i="125"/>
  <c r="B140" i="125"/>
  <c r="B98" i="125"/>
  <c r="B150" i="125"/>
  <c r="B146" i="125"/>
  <c r="B138" i="125"/>
  <c r="B91" i="125"/>
  <c r="B141" i="125"/>
  <c r="B88" i="125"/>
  <c r="B156" i="132"/>
  <c r="B145" i="132"/>
  <c r="B149" i="132"/>
  <c r="B136" i="132"/>
  <c r="B153" i="132"/>
  <c r="B140" i="132"/>
  <c r="B137" i="132"/>
  <c r="B144" i="132"/>
  <c r="B148" i="132"/>
  <c r="B139" i="132"/>
  <c r="B147" i="132"/>
  <c r="B142" i="132"/>
  <c r="B141" i="146"/>
  <c r="D141" i="146" s="1"/>
  <c r="B120" i="146"/>
  <c r="D120" i="146" s="1"/>
  <c r="B119" i="146"/>
  <c r="D119" i="146" s="1"/>
  <c r="B85" i="146"/>
  <c r="D85" i="146" s="1"/>
  <c r="B125" i="146"/>
  <c r="D125" i="146" s="1"/>
  <c r="B124" i="146"/>
  <c r="D124" i="146" s="1"/>
  <c r="B104" i="146"/>
  <c r="D104" i="146" s="1"/>
  <c r="B129" i="146"/>
  <c r="D129" i="146" s="1"/>
  <c r="B115" i="146"/>
  <c r="D115" i="146" s="1"/>
  <c r="B97" i="146"/>
  <c r="D97" i="146" s="1"/>
  <c r="B149" i="146"/>
  <c r="D149" i="146" s="1"/>
  <c r="B114" i="146"/>
  <c r="D114" i="146" s="1"/>
  <c r="B105" i="146"/>
  <c r="D105" i="146" s="1"/>
  <c r="B150" i="146"/>
  <c r="D150" i="146" s="1"/>
  <c r="B88" i="146"/>
  <c r="D88" i="146" s="1"/>
  <c r="B138" i="146"/>
  <c r="D138" i="146" s="1"/>
  <c r="B126" i="146"/>
  <c r="D126" i="146" s="1"/>
  <c r="B100" i="146"/>
  <c r="D100" i="146" s="1"/>
  <c r="B89" i="146"/>
  <c r="D89" i="146" s="1"/>
  <c r="B93" i="146"/>
  <c r="D93" i="146" s="1"/>
  <c r="B154" i="146"/>
  <c r="D154" i="146" s="1"/>
  <c r="B145" i="146"/>
  <c r="D145" i="146" s="1"/>
  <c r="B137" i="146"/>
  <c r="D137" i="146" s="1"/>
  <c r="B142" i="146"/>
  <c r="D142" i="146" s="1"/>
  <c r="B123" i="146"/>
  <c r="D123" i="146" s="1"/>
  <c r="B118" i="146"/>
  <c r="D118" i="146" s="1"/>
  <c r="B92" i="146"/>
  <c r="D92" i="146" s="1"/>
  <c r="B146" i="146"/>
  <c r="D146" i="146" s="1"/>
  <c r="B153" i="146"/>
  <c r="D153" i="146" s="1"/>
  <c r="B122" i="146"/>
  <c r="D122" i="146" s="1"/>
  <c r="B136" i="146"/>
  <c r="D136" i="146" s="1"/>
  <c r="B103" i="146"/>
  <c r="D103" i="146" s="1"/>
  <c r="B95" i="146"/>
  <c r="D95" i="146" s="1"/>
  <c r="B91" i="146"/>
  <c r="D91" i="146" s="1"/>
  <c r="B155" i="146"/>
  <c r="D155" i="146" s="1"/>
  <c r="B139" i="146"/>
  <c r="D139" i="146" s="1"/>
  <c r="B152" i="146"/>
  <c r="D152" i="146" s="1"/>
  <c r="B99" i="146"/>
  <c r="D99" i="146" s="1"/>
  <c r="B87" i="146"/>
  <c r="D87" i="146" s="1"/>
  <c r="B103" i="90"/>
  <c r="D103" i="90" s="1"/>
  <c r="B123" i="90"/>
  <c r="B89" i="90"/>
  <c r="D89" i="90" s="1"/>
  <c r="B127" i="90"/>
  <c r="B95" i="90"/>
  <c r="D95" i="90" s="1"/>
  <c r="B115" i="90"/>
  <c r="B87" i="90"/>
  <c r="D87" i="90" s="1"/>
  <c r="B125" i="90"/>
  <c r="B129" i="90"/>
  <c r="B119" i="90"/>
  <c r="B101" i="90"/>
  <c r="D101" i="90" s="1"/>
  <c r="B120" i="90"/>
  <c r="B93" i="90"/>
  <c r="D93" i="90" s="1"/>
  <c r="B126" i="90"/>
  <c r="B111" i="90"/>
  <c r="B121" i="90"/>
  <c r="B113" i="90"/>
  <c r="B141" i="90"/>
  <c r="D141" i="90" s="1"/>
  <c r="B102" i="90"/>
  <c r="D102" i="90" s="1"/>
  <c r="B94" i="90"/>
  <c r="D94" i="90" s="1"/>
  <c r="B86" i="90"/>
  <c r="D86" i="90" s="1"/>
  <c r="B100" i="90"/>
  <c r="D100" i="90" s="1"/>
  <c r="B92" i="90"/>
  <c r="D92" i="90" s="1"/>
  <c r="B84" i="90"/>
  <c r="D84" i="90" s="1"/>
  <c r="M134" i="82"/>
  <c r="B160" i="82"/>
  <c r="M160" i="82" s="1"/>
  <c r="M133" i="82"/>
  <c r="B159" i="82"/>
  <c r="M159" i="82" s="1"/>
  <c r="M149" i="82"/>
  <c r="M141" i="82"/>
  <c r="M153" i="82"/>
  <c r="M148" i="82"/>
  <c r="M137" i="82"/>
  <c r="M144" i="82"/>
  <c r="M140" i="82"/>
  <c r="M146" i="82"/>
  <c r="M138" i="82"/>
  <c r="S112" i="82"/>
  <c r="H137" i="82"/>
  <c r="T119" i="82"/>
  <c r="I144" i="82"/>
  <c r="U126" i="82"/>
  <c r="J151" i="82"/>
  <c r="Q116" i="82"/>
  <c r="F141" i="82"/>
  <c r="Q111" i="82"/>
  <c r="F136" i="82"/>
  <c r="T124" i="82"/>
  <c r="I149" i="82"/>
  <c r="V123" i="82"/>
  <c r="K148" i="82"/>
  <c r="R112" i="82"/>
  <c r="G137" i="82"/>
  <c r="O109" i="82"/>
  <c r="D134" i="82"/>
  <c r="P116" i="82"/>
  <c r="E141" i="82"/>
  <c r="Q123" i="82"/>
  <c r="F148" i="82"/>
  <c r="N111" i="82"/>
  <c r="C136" i="82"/>
  <c r="N119" i="82"/>
  <c r="C144" i="82"/>
  <c r="P112" i="82"/>
  <c r="E137" i="82"/>
  <c r="R111" i="82"/>
  <c r="G136" i="82"/>
  <c r="O115" i="82"/>
  <c r="D140" i="82"/>
  <c r="Q109" i="82"/>
  <c r="F134" i="82"/>
  <c r="N120" i="82"/>
  <c r="C145" i="82"/>
  <c r="O127" i="82"/>
  <c r="D152" i="82"/>
  <c r="S116" i="82"/>
  <c r="H141" i="82"/>
  <c r="T123" i="82"/>
  <c r="I148" i="82"/>
  <c r="N114" i="82"/>
  <c r="C139" i="82"/>
  <c r="Q128" i="82"/>
  <c r="F153" i="82"/>
  <c r="M126" i="82"/>
  <c r="B151" i="82"/>
  <c r="B177" i="82" s="1"/>
  <c r="M177" i="82" s="1"/>
  <c r="M118" i="82"/>
  <c r="B143" i="82"/>
  <c r="B169" i="82" s="1"/>
  <c r="M169" i="82" s="1"/>
  <c r="M110" i="82"/>
  <c r="B135" i="82"/>
  <c r="V109" i="82"/>
  <c r="K134" i="82"/>
  <c r="R113" i="82"/>
  <c r="G138" i="82"/>
  <c r="N117" i="82"/>
  <c r="C142" i="82"/>
  <c r="S120" i="82"/>
  <c r="H145" i="82"/>
  <c r="O124" i="82"/>
  <c r="D149" i="82"/>
  <c r="T127" i="82"/>
  <c r="I152" i="82"/>
  <c r="V111" i="82"/>
  <c r="K136" i="82"/>
  <c r="O118" i="82"/>
  <c r="D143" i="82"/>
  <c r="O126" i="82"/>
  <c r="D151" i="82"/>
  <c r="V114" i="82"/>
  <c r="K139" i="82"/>
  <c r="Q127" i="82"/>
  <c r="F152" i="82"/>
  <c r="T117" i="82"/>
  <c r="I142" i="82"/>
  <c r="S126" i="82"/>
  <c r="H151" i="82"/>
  <c r="P114" i="82"/>
  <c r="E139" i="82"/>
  <c r="V124" i="82"/>
  <c r="K149" i="82"/>
  <c r="N110" i="82"/>
  <c r="C135" i="82"/>
  <c r="S113" i="82"/>
  <c r="H138" i="82"/>
  <c r="O117" i="82"/>
  <c r="D142" i="82"/>
  <c r="T120" i="82"/>
  <c r="I145" i="82"/>
  <c r="P124" i="82"/>
  <c r="E149" i="82"/>
  <c r="U127" i="82"/>
  <c r="J152" i="82"/>
  <c r="U112" i="82"/>
  <c r="J137" i="82"/>
  <c r="U120" i="82"/>
  <c r="J145" i="82"/>
  <c r="N127" i="82"/>
  <c r="C152" i="82"/>
  <c r="U115" i="82"/>
  <c r="J140" i="82"/>
  <c r="S125" i="82"/>
  <c r="H150" i="82"/>
  <c r="O114" i="82"/>
  <c r="D139" i="82"/>
  <c r="T125" i="82"/>
  <c r="I150" i="82"/>
  <c r="U117" i="82"/>
  <c r="J142" i="82"/>
  <c r="T126" i="82"/>
  <c r="I151" i="82"/>
  <c r="P110" i="82"/>
  <c r="E135" i="82"/>
  <c r="U113" i="82"/>
  <c r="J138" i="82"/>
  <c r="Q117" i="82"/>
  <c r="F142" i="82"/>
  <c r="V120" i="82"/>
  <c r="K145" i="82"/>
  <c r="R124" i="82"/>
  <c r="G149" i="82"/>
  <c r="N128" i="82"/>
  <c r="C153" i="82"/>
  <c r="Q110" i="82"/>
  <c r="F135" i="82"/>
  <c r="V113" i="82"/>
  <c r="K138" i="82"/>
  <c r="R117" i="82"/>
  <c r="G142" i="82"/>
  <c r="N121" i="82"/>
  <c r="C146" i="82"/>
  <c r="S124" i="82"/>
  <c r="H149" i="82"/>
  <c r="O128" i="82"/>
  <c r="D153" i="82"/>
  <c r="T116" i="82"/>
  <c r="I141" i="82"/>
  <c r="R126" i="82"/>
  <c r="G151" i="82"/>
  <c r="S119" i="82"/>
  <c r="H144" i="82"/>
  <c r="M125" i="82"/>
  <c r="B150" i="82"/>
  <c r="B176" i="82" s="1"/>
  <c r="M176" i="82" s="1"/>
  <c r="M117" i="82"/>
  <c r="B142" i="82"/>
  <c r="B168" i="82" s="1"/>
  <c r="M168" i="82" s="1"/>
  <c r="U110" i="82"/>
  <c r="J135" i="82"/>
  <c r="Q114" i="82"/>
  <c r="F139" i="82"/>
  <c r="V117" i="82"/>
  <c r="K142" i="82"/>
  <c r="R121" i="82"/>
  <c r="G146" i="82"/>
  <c r="N125" i="82"/>
  <c r="C150" i="82"/>
  <c r="S128" i="82"/>
  <c r="H153" i="82"/>
  <c r="T113" i="82"/>
  <c r="I138" i="82"/>
  <c r="V119" i="82"/>
  <c r="K144" i="82"/>
  <c r="V127" i="82"/>
  <c r="K152" i="82"/>
  <c r="S117" i="82"/>
  <c r="H142" i="82"/>
  <c r="T109" i="82"/>
  <c r="I134" i="82"/>
  <c r="Q120" i="82"/>
  <c r="F145" i="82"/>
  <c r="R127" i="82"/>
  <c r="G152" i="82"/>
  <c r="N116" i="82"/>
  <c r="C141" i="82"/>
  <c r="S127" i="82"/>
  <c r="H152" i="82"/>
  <c r="V110" i="82"/>
  <c r="K135" i="82"/>
  <c r="R114" i="82"/>
  <c r="G139" i="82"/>
  <c r="N118" i="82"/>
  <c r="C143" i="82"/>
  <c r="S121" i="82"/>
  <c r="H146" i="82"/>
  <c r="O125" i="82"/>
  <c r="D150" i="82"/>
  <c r="T128" i="82"/>
  <c r="I153" i="82"/>
  <c r="R115" i="82"/>
  <c r="G140" i="82"/>
  <c r="T121" i="82"/>
  <c r="I146" i="82"/>
  <c r="U128" i="82"/>
  <c r="J153" i="82"/>
  <c r="R118" i="82"/>
  <c r="G143" i="82"/>
  <c r="P128" i="82"/>
  <c r="E153" i="82"/>
  <c r="U116" i="82"/>
  <c r="J141" i="82"/>
  <c r="N108" i="82"/>
  <c r="C133" i="82"/>
  <c r="R120" i="82"/>
  <c r="G145" i="82"/>
  <c r="R128" i="82"/>
  <c r="G153" i="82"/>
  <c r="O111" i="82"/>
  <c r="D136" i="82"/>
  <c r="T114" i="82"/>
  <c r="I139" i="82"/>
  <c r="P118" i="82"/>
  <c r="E143" i="82"/>
  <c r="U121" i="82"/>
  <c r="J146" i="82"/>
  <c r="Q125" i="82"/>
  <c r="F150" i="82"/>
  <c r="V128" i="82"/>
  <c r="K153" i="82"/>
  <c r="P111" i="82"/>
  <c r="E136" i="82"/>
  <c r="U114" i="82"/>
  <c r="J139" i="82"/>
  <c r="Q118" i="82"/>
  <c r="F143" i="82"/>
  <c r="V121" i="82"/>
  <c r="K146" i="82"/>
  <c r="R125" i="82"/>
  <c r="G150" i="82"/>
  <c r="R110" i="82"/>
  <c r="G135" i="82"/>
  <c r="Q119" i="82"/>
  <c r="F144" i="82"/>
  <c r="S110" i="82"/>
  <c r="H135" i="82"/>
  <c r="P121" i="82"/>
  <c r="E146" i="82"/>
  <c r="S111" i="82"/>
  <c r="H136" i="82"/>
  <c r="O123" i="82"/>
  <c r="D148" i="82"/>
  <c r="S118" i="82"/>
  <c r="H143" i="82"/>
  <c r="M122" i="82"/>
  <c r="B147" i="82"/>
  <c r="B173" i="82" s="1"/>
  <c r="M173" i="82" s="1"/>
  <c r="M114" i="82"/>
  <c r="B139" i="82"/>
  <c r="B165" i="82" s="1"/>
  <c r="M165" i="82" s="1"/>
  <c r="O108" i="82"/>
  <c r="D133" i="82"/>
  <c r="T111" i="82"/>
  <c r="I136" i="82"/>
  <c r="P115" i="82"/>
  <c r="E140" i="82"/>
  <c r="U118" i="82"/>
  <c r="J143" i="82"/>
  <c r="Q122" i="82"/>
  <c r="F147" i="82"/>
  <c r="V125" i="82"/>
  <c r="K150" i="82"/>
  <c r="Q108" i="82"/>
  <c r="F133" i="82"/>
  <c r="S114" i="82"/>
  <c r="H139" i="82"/>
  <c r="S122" i="82"/>
  <c r="H147" i="82"/>
  <c r="T108" i="82"/>
  <c r="I133" i="82"/>
  <c r="P120" i="82"/>
  <c r="E145" i="82"/>
  <c r="P113" i="82"/>
  <c r="E138" i="82"/>
  <c r="N123" i="82"/>
  <c r="C148" i="82"/>
  <c r="U109" i="82"/>
  <c r="J134" i="82"/>
  <c r="T118" i="82"/>
  <c r="I143" i="82"/>
  <c r="P108" i="82"/>
  <c r="E133" i="82"/>
  <c r="U111" i="82"/>
  <c r="J136" i="82"/>
  <c r="Q115" i="82"/>
  <c r="F140" i="82"/>
  <c r="V118" i="82"/>
  <c r="K143" i="82"/>
  <c r="R122" i="82"/>
  <c r="G147" i="82"/>
  <c r="N126" i="82"/>
  <c r="C151" i="82"/>
  <c r="P109" i="82"/>
  <c r="E134" i="82"/>
  <c r="P117" i="82"/>
  <c r="E142" i="82"/>
  <c r="R123" i="82"/>
  <c r="G148" i="82"/>
  <c r="S109" i="82"/>
  <c r="H134" i="82"/>
  <c r="O121" i="82"/>
  <c r="D146" i="82"/>
  <c r="U108" i="82"/>
  <c r="J133" i="82"/>
  <c r="R119" i="82"/>
  <c r="G144" i="82"/>
  <c r="T110" i="82"/>
  <c r="I135" i="82"/>
  <c r="P122" i="82"/>
  <c r="E147" i="82"/>
  <c r="R108" i="82"/>
  <c r="G133" i="82"/>
  <c r="N112" i="82"/>
  <c r="C137" i="82"/>
  <c r="S115" i="82"/>
  <c r="H140" i="82"/>
  <c r="O119" i="82"/>
  <c r="D144" i="82"/>
  <c r="T122" i="82"/>
  <c r="I147" i="82"/>
  <c r="P126" i="82"/>
  <c r="E151" i="82"/>
  <c r="S108" i="82"/>
  <c r="H133" i="82"/>
  <c r="O112" i="82"/>
  <c r="D137" i="82"/>
  <c r="T115" i="82"/>
  <c r="I140" i="82"/>
  <c r="P119" i="82"/>
  <c r="E144" i="82"/>
  <c r="U122" i="82"/>
  <c r="J147" i="82"/>
  <c r="Q126" i="82"/>
  <c r="F151" i="82"/>
  <c r="O113" i="82"/>
  <c r="D138" i="82"/>
  <c r="N122" i="82"/>
  <c r="C147" i="82"/>
  <c r="Q112" i="82"/>
  <c r="F137" i="82"/>
  <c r="U124" i="82"/>
  <c r="J149" i="82"/>
  <c r="Q113" i="82"/>
  <c r="F138" i="82"/>
  <c r="U125" i="82"/>
  <c r="J150" i="82"/>
  <c r="M120" i="82"/>
  <c r="B145" i="82"/>
  <c r="B171" i="82" s="1"/>
  <c r="M171" i="82" s="1"/>
  <c r="N109" i="82"/>
  <c r="C134" i="82"/>
  <c r="O116" i="82"/>
  <c r="D141" i="82"/>
  <c r="P123" i="82"/>
  <c r="E148" i="82"/>
  <c r="O110" i="82"/>
  <c r="D135" i="82"/>
  <c r="Q124" i="82"/>
  <c r="F149" i="82"/>
  <c r="V115" i="82"/>
  <c r="K140" i="82"/>
  <c r="Q121" i="82"/>
  <c r="F146" i="82"/>
  <c r="T112" i="82"/>
  <c r="I137" i="82"/>
  <c r="U119" i="82"/>
  <c r="J144" i="82"/>
  <c r="V126" i="82"/>
  <c r="K151" i="82"/>
  <c r="P125" i="82"/>
  <c r="E150" i="82"/>
  <c r="V122" i="82"/>
  <c r="K147" i="82"/>
  <c r="O122" i="82"/>
  <c r="D147" i="82"/>
  <c r="N124" i="82"/>
  <c r="C149" i="82"/>
  <c r="V112" i="82"/>
  <c r="K137" i="82"/>
  <c r="R116" i="82"/>
  <c r="G141" i="82"/>
  <c r="S123" i="82"/>
  <c r="H148" i="82"/>
  <c r="R109" i="82"/>
  <c r="G134" i="82"/>
  <c r="N113" i="82"/>
  <c r="C138" i="82"/>
  <c r="O120" i="82"/>
  <c r="D145" i="82"/>
  <c r="P127" i="82"/>
  <c r="E152" i="82"/>
  <c r="U123" i="82"/>
  <c r="J148" i="82"/>
  <c r="N115" i="82"/>
  <c r="C140" i="82"/>
  <c r="V116" i="82"/>
  <c r="K141" i="82"/>
  <c r="M127" i="82"/>
  <c r="B152" i="82"/>
  <c r="B178" i="82" s="1"/>
  <c r="M178" i="82" s="1"/>
  <c r="M111" i="82"/>
  <c r="B136" i="82"/>
  <c r="V108" i="82"/>
  <c r="K133" i="82"/>
  <c r="U59" i="85"/>
  <c r="M112" i="82"/>
  <c r="U66" i="85"/>
  <c r="M119" i="82"/>
  <c r="U56" i="85"/>
  <c r="M109" i="82"/>
  <c r="U75" i="85"/>
  <c r="M128" i="82"/>
  <c r="U71" i="85"/>
  <c r="M124" i="82"/>
  <c r="U55" i="85"/>
  <c r="M108" i="82"/>
  <c r="U70" i="85"/>
  <c r="M123" i="82"/>
  <c r="U63" i="85"/>
  <c r="M116" i="82"/>
  <c r="U62" i="85"/>
  <c r="M115" i="82"/>
  <c r="U68" i="85"/>
  <c r="M121" i="82"/>
  <c r="U60" i="85"/>
  <c r="M113" i="82"/>
  <c r="U74" i="85"/>
  <c r="B90" i="97"/>
  <c r="D8" i="97"/>
  <c r="B113" i="97"/>
  <c r="D113" i="97" s="1"/>
  <c r="B144" i="97"/>
  <c r="B114" i="97"/>
  <c r="D114" i="97" s="1"/>
  <c r="D9" i="97"/>
  <c r="D18" i="97"/>
  <c r="B123" i="97"/>
  <c r="D123" i="97" s="1"/>
  <c r="B145" i="97"/>
  <c r="B155" i="97"/>
  <c r="D21" i="97"/>
  <c r="B126" i="97"/>
  <c r="D126" i="97" s="1"/>
  <c r="B112" i="97"/>
  <c r="D112" i="97" s="1"/>
  <c r="D7" i="97"/>
  <c r="B88" i="97"/>
  <c r="B139" i="97"/>
  <c r="B136" i="97"/>
  <c r="D15" i="97"/>
  <c r="D26" i="97"/>
  <c r="B152" i="97"/>
  <c r="U64" i="85"/>
  <c r="U69" i="85"/>
  <c r="U65" i="85"/>
  <c r="U73" i="85"/>
  <c r="U72" i="85"/>
  <c r="U58" i="85"/>
  <c r="U67" i="85"/>
  <c r="U61" i="85"/>
  <c r="U57" i="85"/>
  <c r="D60" i="90" l="1"/>
  <c r="D61" i="90"/>
  <c r="D57" i="90"/>
  <c r="D62" i="90"/>
  <c r="D66" i="90"/>
  <c r="D68" i="90"/>
  <c r="D71" i="90"/>
  <c r="D59" i="90"/>
  <c r="D65" i="90"/>
  <c r="D67" i="90"/>
  <c r="D63" i="90"/>
  <c r="D69" i="90"/>
  <c r="B139" i="90"/>
  <c r="D139" i="90" s="1"/>
  <c r="B138" i="90"/>
  <c r="D138" i="90" s="1"/>
  <c r="D75" i="90"/>
  <c r="D70" i="90"/>
  <c r="D58" i="90"/>
  <c r="B137" i="90"/>
  <c r="D137" i="90" s="1"/>
  <c r="D73" i="90"/>
  <c r="D74" i="90"/>
  <c r="D64" i="90"/>
  <c r="B146" i="90"/>
  <c r="D146" i="90" s="1"/>
  <c r="D72" i="90"/>
  <c r="D76" i="90"/>
  <c r="D77" i="90"/>
  <c r="B148" i="106"/>
  <c r="B143" i="106"/>
  <c r="B156" i="106"/>
  <c r="B140" i="106"/>
  <c r="B139" i="106"/>
  <c r="B141" i="106"/>
  <c r="B155" i="106"/>
  <c r="B149" i="106"/>
  <c r="B151" i="106"/>
  <c r="P152" i="82"/>
  <c r="E178" i="82"/>
  <c r="P178" i="82" s="1"/>
  <c r="U144" i="82"/>
  <c r="J170" i="82"/>
  <c r="U170" i="82" s="1"/>
  <c r="U149" i="82"/>
  <c r="J175" i="82"/>
  <c r="U175" i="82" s="1"/>
  <c r="O144" i="82"/>
  <c r="D170" i="82"/>
  <c r="O170" i="82" s="1"/>
  <c r="P134" i="82"/>
  <c r="E160" i="82"/>
  <c r="P160" i="82" s="1"/>
  <c r="T133" i="82"/>
  <c r="I159" i="82"/>
  <c r="T159" i="82" s="1"/>
  <c r="T136" i="82"/>
  <c r="I162" i="82"/>
  <c r="T162" i="82" s="1"/>
  <c r="V146" i="82"/>
  <c r="K172" i="82"/>
  <c r="V172" i="82" s="1"/>
  <c r="T139" i="82"/>
  <c r="I165" i="82"/>
  <c r="T165" i="82" s="1"/>
  <c r="U153" i="82"/>
  <c r="J179" i="82"/>
  <c r="U179" i="82" s="1"/>
  <c r="V135" i="82"/>
  <c r="K161" i="82"/>
  <c r="V161" i="82" s="1"/>
  <c r="Q145" i="82"/>
  <c r="F171" i="82"/>
  <c r="Q171" i="82" s="1"/>
  <c r="V144" i="82"/>
  <c r="K170" i="82"/>
  <c r="V170" i="82" s="1"/>
  <c r="R142" i="82"/>
  <c r="G168" i="82"/>
  <c r="R168" i="82" s="1"/>
  <c r="R149" i="82"/>
  <c r="G175" i="82"/>
  <c r="R175" i="82" s="1"/>
  <c r="P135" i="82"/>
  <c r="E161" i="82"/>
  <c r="P161" i="82" s="1"/>
  <c r="O139" i="82"/>
  <c r="D165" i="82"/>
  <c r="O165" i="82" s="1"/>
  <c r="U145" i="82"/>
  <c r="J171" i="82"/>
  <c r="U171" i="82" s="1"/>
  <c r="T145" i="82"/>
  <c r="I171" i="82"/>
  <c r="T171" i="82" s="1"/>
  <c r="V149" i="82"/>
  <c r="K175" i="82"/>
  <c r="V175" i="82" s="1"/>
  <c r="Q152" i="82"/>
  <c r="F178" i="82"/>
  <c r="Q178" i="82" s="1"/>
  <c r="V136" i="82"/>
  <c r="K162" i="82"/>
  <c r="V162" i="82" s="1"/>
  <c r="N142" i="82"/>
  <c r="C168" i="82"/>
  <c r="N168" i="82" s="1"/>
  <c r="T148" i="82"/>
  <c r="I174" i="82"/>
  <c r="T174" i="82" s="1"/>
  <c r="Q134" i="82"/>
  <c r="F160" i="82"/>
  <c r="Q160" i="82" s="1"/>
  <c r="N144" i="82"/>
  <c r="C170" i="82"/>
  <c r="N170" i="82" s="1"/>
  <c r="O134" i="82"/>
  <c r="D160" i="82"/>
  <c r="O160" i="82" s="1"/>
  <c r="Q136" i="82"/>
  <c r="F162" i="82"/>
  <c r="Q162" i="82" s="1"/>
  <c r="V141" i="82"/>
  <c r="K167" i="82"/>
  <c r="V167" i="82" s="1"/>
  <c r="O145" i="82"/>
  <c r="D171" i="82"/>
  <c r="O171" i="82" s="1"/>
  <c r="R141" i="82"/>
  <c r="G167" i="82"/>
  <c r="R167" i="82" s="1"/>
  <c r="V147" i="82"/>
  <c r="K173" i="82"/>
  <c r="V173" i="82" s="1"/>
  <c r="T137" i="82"/>
  <c r="I163" i="82"/>
  <c r="T163" i="82" s="1"/>
  <c r="O135" i="82"/>
  <c r="D161" i="82"/>
  <c r="O161" i="82" s="1"/>
  <c r="Q137" i="82"/>
  <c r="F163" i="82"/>
  <c r="Q163" i="82" s="1"/>
  <c r="U147" i="82"/>
  <c r="J173" i="82"/>
  <c r="U173" i="82" s="1"/>
  <c r="S133" i="82"/>
  <c r="H159" i="82"/>
  <c r="S159" i="82" s="1"/>
  <c r="S140" i="82"/>
  <c r="H166" i="82"/>
  <c r="S166" i="82" s="1"/>
  <c r="T135" i="82"/>
  <c r="I161" i="82"/>
  <c r="T161" i="82" s="1"/>
  <c r="S134" i="82"/>
  <c r="H160" i="82"/>
  <c r="S160" i="82" s="1"/>
  <c r="N151" i="82"/>
  <c r="C177" i="82"/>
  <c r="N177" i="82" s="1"/>
  <c r="U136" i="82"/>
  <c r="J162" i="82"/>
  <c r="U162" i="82" s="1"/>
  <c r="N148" i="82"/>
  <c r="C174" i="82"/>
  <c r="N174" i="82" s="1"/>
  <c r="S147" i="82"/>
  <c r="H173" i="82"/>
  <c r="S173" i="82" s="1"/>
  <c r="Q147" i="82"/>
  <c r="F173" i="82"/>
  <c r="Q173" i="82" s="1"/>
  <c r="O133" i="82"/>
  <c r="D159" i="82"/>
  <c r="O159" i="82" s="1"/>
  <c r="O148" i="82"/>
  <c r="D174" i="82"/>
  <c r="O174" i="82" s="1"/>
  <c r="Q144" i="82"/>
  <c r="F170" i="82"/>
  <c r="Q170" i="82" s="1"/>
  <c r="Q143" i="82"/>
  <c r="F169" i="82"/>
  <c r="Q169" i="82" s="1"/>
  <c r="Q150" i="82"/>
  <c r="F176" i="82"/>
  <c r="Q176" i="82" s="1"/>
  <c r="O136" i="82"/>
  <c r="D162" i="82"/>
  <c r="O162" i="82" s="1"/>
  <c r="U141" i="82"/>
  <c r="J167" i="82"/>
  <c r="U167" i="82" s="1"/>
  <c r="T146" i="82"/>
  <c r="I172" i="82"/>
  <c r="T172" i="82" s="1"/>
  <c r="S146" i="82"/>
  <c r="H172" i="82"/>
  <c r="S172" i="82" s="1"/>
  <c r="S152" i="82"/>
  <c r="H178" i="82"/>
  <c r="S178" i="82" s="1"/>
  <c r="T134" i="82"/>
  <c r="I160" i="82"/>
  <c r="T160" i="82" s="1"/>
  <c r="T138" i="82"/>
  <c r="I164" i="82"/>
  <c r="T164" i="82" s="1"/>
  <c r="V142" i="82"/>
  <c r="K168" i="82"/>
  <c r="V168" i="82" s="1"/>
  <c r="O153" i="82"/>
  <c r="D179" i="82"/>
  <c r="O179" i="82" s="1"/>
  <c r="V138" i="82"/>
  <c r="K164" i="82"/>
  <c r="V164" i="82" s="1"/>
  <c r="V145" i="82"/>
  <c r="K171" i="82"/>
  <c r="V171" i="82" s="1"/>
  <c r="T151" i="82"/>
  <c r="I177" i="82"/>
  <c r="T177" i="82" s="1"/>
  <c r="S150" i="82"/>
  <c r="H176" i="82"/>
  <c r="S176" i="82" s="1"/>
  <c r="U137" i="82"/>
  <c r="J163" i="82"/>
  <c r="U163" i="82" s="1"/>
  <c r="O142" i="82"/>
  <c r="D168" i="82"/>
  <c r="O168" i="82" s="1"/>
  <c r="P139" i="82"/>
  <c r="E165" i="82"/>
  <c r="P165" i="82" s="1"/>
  <c r="V139" i="82"/>
  <c r="K165" i="82"/>
  <c r="V165" i="82" s="1"/>
  <c r="T152" i="82"/>
  <c r="I178" i="82"/>
  <c r="T178" i="82" s="1"/>
  <c r="R138" i="82"/>
  <c r="G164" i="82"/>
  <c r="R164" i="82" s="1"/>
  <c r="S141" i="82"/>
  <c r="H167" i="82"/>
  <c r="S167" i="82" s="1"/>
  <c r="O140" i="82"/>
  <c r="D166" i="82"/>
  <c r="O166" i="82" s="1"/>
  <c r="N136" i="82"/>
  <c r="C162" i="82"/>
  <c r="N162" i="82" s="1"/>
  <c r="R137" i="82"/>
  <c r="G163" i="82"/>
  <c r="R163" i="82" s="1"/>
  <c r="Q141" i="82"/>
  <c r="F167" i="82"/>
  <c r="Q167" i="82" s="1"/>
  <c r="O147" i="82"/>
  <c r="D173" i="82"/>
  <c r="O173" i="82" s="1"/>
  <c r="N134" i="82"/>
  <c r="C160" i="82"/>
  <c r="N160" i="82" s="1"/>
  <c r="O137" i="82"/>
  <c r="D163" i="82"/>
  <c r="O163" i="82" s="1"/>
  <c r="O146" i="82"/>
  <c r="D172" i="82"/>
  <c r="O172" i="82" s="1"/>
  <c r="U134" i="82"/>
  <c r="J160" i="82"/>
  <c r="U160" i="82" s="1"/>
  <c r="V150" i="82"/>
  <c r="K176" i="82"/>
  <c r="V176" i="82" s="1"/>
  <c r="S135" i="82"/>
  <c r="H161" i="82"/>
  <c r="S161" i="82" s="1"/>
  <c r="V153" i="82"/>
  <c r="K179" i="82"/>
  <c r="V179" i="82" s="1"/>
  <c r="O150" i="82"/>
  <c r="D176" i="82"/>
  <c r="O176" i="82" s="1"/>
  <c r="T141" i="82"/>
  <c r="I167" i="82"/>
  <c r="T167" i="82" s="1"/>
  <c r="V133" i="82"/>
  <c r="K159" i="82"/>
  <c r="V159" i="82" s="1"/>
  <c r="N140" i="82"/>
  <c r="C166" i="82"/>
  <c r="N166" i="82" s="1"/>
  <c r="V137" i="82"/>
  <c r="K163" i="82"/>
  <c r="V163" i="82" s="1"/>
  <c r="Q146" i="82"/>
  <c r="F172" i="82"/>
  <c r="Q172" i="82" s="1"/>
  <c r="U150" i="82"/>
  <c r="J176" i="82"/>
  <c r="U176" i="82" s="1"/>
  <c r="P144" i="82"/>
  <c r="E170" i="82"/>
  <c r="P170" i="82" s="1"/>
  <c r="P151" i="82"/>
  <c r="E177" i="82"/>
  <c r="P177" i="82" s="1"/>
  <c r="R144" i="82"/>
  <c r="G170" i="82"/>
  <c r="R170" i="82" s="1"/>
  <c r="R147" i="82"/>
  <c r="G173" i="82"/>
  <c r="R173" i="82" s="1"/>
  <c r="P133" i="82"/>
  <c r="E159" i="82"/>
  <c r="P159" i="82" s="1"/>
  <c r="S139" i="82"/>
  <c r="H165" i="82"/>
  <c r="S165" i="82" s="1"/>
  <c r="U143" i="82"/>
  <c r="J169" i="82"/>
  <c r="U169" i="82" s="1"/>
  <c r="S136" i="82"/>
  <c r="H162" i="82"/>
  <c r="S162" i="82" s="1"/>
  <c r="U139" i="82"/>
  <c r="J165" i="82"/>
  <c r="U165" i="82" s="1"/>
  <c r="R153" i="82"/>
  <c r="G179" i="82"/>
  <c r="R179" i="82" s="1"/>
  <c r="R140" i="82"/>
  <c r="G166" i="82"/>
  <c r="R166" i="82" s="1"/>
  <c r="N143" i="82"/>
  <c r="C169" i="82"/>
  <c r="N169" i="82" s="1"/>
  <c r="S142" i="82"/>
  <c r="H168" i="82"/>
  <c r="S168" i="82" s="1"/>
  <c r="Q139" i="82"/>
  <c r="F165" i="82"/>
  <c r="Q165" i="82" s="1"/>
  <c r="S149" i="82"/>
  <c r="H175" i="82"/>
  <c r="S175" i="82" s="1"/>
  <c r="U142" i="82"/>
  <c r="J168" i="82"/>
  <c r="U168" i="82" s="1"/>
  <c r="U152" i="82"/>
  <c r="J178" i="82"/>
  <c r="U178" i="82" s="1"/>
  <c r="O151" i="82"/>
  <c r="D177" i="82"/>
  <c r="O177" i="82" s="1"/>
  <c r="O152" i="82"/>
  <c r="D178" i="82"/>
  <c r="O178" i="82" s="1"/>
  <c r="M136" i="82"/>
  <c r="B162" i="82"/>
  <c r="M162" i="82" s="1"/>
  <c r="U148" i="82"/>
  <c r="J174" i="82"/>
  <c r="U174" i="82" s="1"/>
  <c r="R134" i="82"/>
  <c r="G160" i="82"/>
  <c r="R160" i="82" s="1"/>
  <c r="N149" i="82"/>
  <c r="C175" i="82"/>
  <c r="N175" i="82" s="1"/>
  <c r="V151" i="82"/>
  <c r="K177" i="82"/>
  <c r="V177" i="82" s="1"/>
  <c r="V140" i="82"/>
  <c r="K166" i="82"/>
  <c r="V166" i="82" s="1"/>
  <c r="O141" i="82"/>
  <c r="D167" i="82"/>
  <c r="O167" i="82" s="1"/>
  <c r="Q138" i="82"/>
  <c r="F164" i="82"/>
  <c r="Q164" i="82" s="1"/>
  <c r="O138" i="82"/>
  <c r="D164" i="82"/>
  <c r="O164" i="82" s="1"/>
  <c r="T140" i="82"/>
  <c r="I166" i="82"/>
  <c r="T166" i="82" s="1"/>
  <c r="T147" i="82"/>
  <c r="I173" i="82"/>
  <c r="T173" i="82" s="1"/>
  <c r="R133" i="82"/>
  <c r="G159" i="82"/>
  <c r="R159" i="82" s="1"/>
  <c r="U133" i="82"/>
  <c r="J159" i="82"/>
  <c r="U159" i="82" s="1"/>
  <c r="P142" i="82"/>
  <c r="E168" i="82"/>
  <c r="P168" i="82" s="1"/>
  <c r="V143" i="82"/>
  <c r="K169" i="82"/>
  <c r="V169" i="82" s="1"/>
  <c r="T143" i="82"/>
  <c r="I169" i="82"/>
  <c r="T169" i="82" s="1"/>
  <c r="P145" i="82"/>
  <c r="E171" i="82"/>
  <c r="P171" i="82" s="1"/>
  <c r="Q133" i="82"/>
  <c r="F159" i="82"/>
  <c r="Q159" i="82" s="1"/>
  <c r="P140" i="82"/>
  <c r="E166" i="82"/>
  <c r="P166" i="82" s="1"/>
  <c r="P146" i="82"/>
  <c r="E172" i="82"/>
  <c r="P172" i="82" s="1"/>
  <c r="R150" i="82"/>
  <c r="G176" i="82"/>
  <c r="R176" i="82" s="1"/>
  <c r="P136" i="82"/>
  <c r="E162" i="82"/>
  <c r="P162" i="82" s="1"/>
  <c r="P143" i="82"/>
  <c r="E169" i="82"/>
  <c r="P169" i="82" s="1"/>
  <c r="R145" i="82"/>
  <c r="G171" i="82"/>
  <c r="R171" i="82" s="1"/>
  <c r="R143" i="82"/>
  <c r="G169" i="82"/>
  <c r="R169" i="82" s="1"/>
  <c r="T153" i="82"/>
  <c r="I179" i="82"/>
  <c r="T179" i="82" s="1"/>
  <c r="R139" i="82"/>
  <c r="G165" i="82"/>
  <c r="R165" i="82" s="1"/>
  <c r="R152" i="82"/>
  <c r="G178" i="82"/>
  <c r="R178" i="82" s="1"/>
  <c r="V152" i="82"/>
  <c r="K178" i="82"/>
  <c r="V178" i="82" s="1"/>
  <c r="N150" i="82"/>
  <c r="C176" i="82"/>
  <c r="N176" i="82" s="1"/>
  <c r="U135" i="82"/>
  <c r="J161" i="82"/>
  <c r="U161" i="82" s="1"/>
  <c r="R151" i="82"/>
  <c r="G177" i="82"/>
  <c r="R177" i="82" s="1"/>
  <c r="N146" i="82"/>
  <c r="C172" i="82"/>
  <c r="N172" i="82" s="1"/>
  <c r="N153" i="82"/>
  <c r="C179" i="82"/>
  <c r="N179" i="82" s="1"/>
  <c r="U138" i="82"/>
  <c r="J164" i="82"/>
  <c r="U164" i="82" s="1"/>
  <c r="T150" i="82"/>
  <c r="I176" i="82"/>
  <c r="T176" i="82" s="1"/>
  <c r="N152" i="82"/>
  <c r="C178" i="82"/>
  <c r="N178" i="82" s="1"/>
  <c r="P149" i="82"/>
  <c r="E175" i="82"/>
  <c r="P175" i="82" s="1"/>
  <c r="N135" i="82"/>
  <c r="C161" i="82"/>
  <c r="N161" i="82" s="1"/>
  <c r="T142" i="82"/>
  <c r="I168" i="82"/>
  <c r="T168" i="82" s="1"/>
  <c r="O143" i="82"/>
  <c r="D169" i="82"/>
  <c r="O169" i="82" s="1"/>
  <c r="S145" i="82"/>
  <c r="H171" i="82"/>
  <c r="S171" i="82" s="1"/>
  <c r="M135" i="82"/>
  <c r="B161" i="82"/>
  <c r="M161" i="82" s="1"/>
  <c r="N139" i="82"/>
  <c r="C165" i="82"/>
  <c r="N165" i="82" s="1"/>
  <c r="N145" i="82"/>
  <c r="C171" i="82"/>
  <c r="N171" i="82" s="1"/>
  <c r="P137" i="82"/>
  <c r="E163" i="82"/>
  <c r="P163" i="82" s="1"/>
  <c r="P141" i="82"/>
  <c r="E167" i="82"/>
  <c r="P167" i="82" s="1"/>
  <c r="T149" i="82"/>
  <c r="I175" i="82"/>
  <c r="T175" i="82" s="1"/>
  <c r="T144" i="82"/>
  <c r="I170" i="82"/>
  <c r="T170" i="82" s="1"/>
  <c r="S148" i="82"/>
  <c r="H174" i="82"/>
  <c r="S174" i="82" s="1"/>
  <c r="Q149" i="82"/>
  <c r="F175" i="82"/>
  <c r="Q175" i="82" s="1"/>
  <c r="Q151" i="82"/>
  <c r="F177" i="82"/>
  <c r="Q177" i="82" s="1"/>
  <c r="P147" i="82"/>
  <c r="E173" i="82"/>
  <c r="P173" i="82" s="1"/>
  <c r="Q140" i="82"/>
  <c r="F166" i="82"/>
  <c r="Q166" i="82" s="1"/>
  <c r="S143" i="82"/>
  <c r="H169" i="82"/>
  <c r="S169" i="82" s="1"/>
  <c r="N133" i="82"/>
  <c r="C159" i="82"/>
  <c r="N159" i="82" s="1"/>
  <c r="R146" i="82"/>
  <c r="G172" i="82"/>
  <c r="R172" i="82" s="1"/>
  <c r="S137" i="82"/>
  <c r="H163" i="82"/>
  <c r="S163" i="82" s="1"/>
  <c r="N138" i="82"/>
  <c r="C164" i="82"/>
  <c r="N164" i="82" s="1"/>
  <c r="P150" i="82"/>
  <c r="E176" i="82"/>
  <c r="P176" i="82" s="1"/>
  <c r="P148" i="82"/>
  <c r="E174" i="82"/>
  <c r="P174" i="82" s="1"/>
  <c r="N147" i="82"/>
  <c r="C173" i="82"/>
  <c r="N173" i="82" s="1"/>
  <c r="N137" i="82"/>
  <c r="C163" i="82"/>
  <c r="N163" i="82" s="1"/>
  <c r="R148" i="82"/>
  <c r="G174" i="82"/>
  <c r="R174" i="82" s="1"/>
  <c r="P138" i="82"/>
  <c r="E164" i="82"/>
  <c r="P164" i="82" s="1"/>
  <c r="R135" i="82"/>
  <c r="G161" i="82"/>
  <c r="R161" i="82" s="1"/>
  <c r="U146" i="82"/>
  <c r="J172" i="82"/>
  <c r="U172" i="82" s="1"/>
  <c r="P153" i="82"/>
  <c r="E179" i="82"/>
  <c r="P179" i="82" s="1"/>
  <c r="N141" i="82"/>
  <c r="C167" i="82"/>
  <c r="N167" i="82" s="1"/>
  <c r="S153" i="82"/>
  <c r="H179" i="82"/>
  <c r="S179" i="82" s="1"/>
  <c r="S144" i="82"/>
  <c r="H170" i="82"/>
  <c r="S170" i="82" s="1"/>
  <c r="Q135" i="82"/>
  <c r="F161" i="82"/>
  <c r="Q161" i="82" s="1"/>
  <c r="Q142" i="82"/>
  <c r="F168" i="82"/>
  <c r="Q168" i="82" s="1"/>
  <c r="U140" i="82"/>
  <c r="J166" i="82"/>
  <c r="U166" i="82" s="1"/>
  <c r="S138" i="82"/>
  <c r="H164" i="82"/>
  <c r="S164" i="82" s="1"/>
  <c r="S151" i="82"/>
  <c r="H177" i="82"/>
  <c r="S177" i="82" s="1"/>
  <c r="O149" i="82"/>
  <c r="D175" i="82"/>
  <c r="O175" i="82" s="1"/>
  <c r="V134" i="82"/>
  <c r="K160" i="82"/>
  <c r="V160" i="82" s="1"/>
  <c r="Q153" i="82"/>
  <c r="F179" i="82"/>
  <c r="Q179" i="82" s="1"/>
  <c r="R136" i="82"/>
  <c r="G162" i="82"/>
  <c r="R162" i="82" s="1"/>
  <c r="Q148" i="82"/>
  <c r="F174" i="82"/>
  <c r="Q174" i="82" s="1"/>
  <c r="V148" i="82"/>
  <c r="K174" i="82"/>
  <c r="V174" i="82" s="1"/>
  <c r="U151" i="82"/>
  <c r="J177" i="82"/>
  <c r="U177" i="82" s="1"/>
  <c r="M147" i="82"/>
  <c r="M152" i="82"/>
  <c r="M142" i="82"/>
  <c r="M143" i="82"/>
  <c r="M139" i="82"/>
  <c r="M145" i="82"/>
  <c r="M150" i="82"/>
  <c r="M151" i="82"/>
</calcChain>
</file>

<file path=xl/sharedStrings.xml><?xml version="1.0" encoding="utf-8"?>
<sst xmlns="http://schemas.openxmlformats.org/spreadsheetml/2006/main" count="1142" uniqueCount="333">
  <si>
    <t>USA</t>
  </si>
  <si>
    <t>Año</t>
  </si>
  <si>
    <t>Total exportaciones a USA/PIB Colombia</t>
  </si>
  <si>
    <t>Pib USA
 (US$ Billones)</t>
  </si>
  <si>
    <t>Total exportaciones
 a Colombia (US$ millones)</t>
  </si>
  <si>
    <t>Pib Colombia a pesos corrientes
 (US$ miles de millones)</t>
  </si>
  <si>
    <t>=</t>
  </si>
  <si>
    <t>Apertura media por exportaciones</t>
  </si>
  <si>
    <t>INDICADORES DE APERTURA</t>
  </si>
  <si>
    <t>Total exportaciones
 a USA (US$ millones)</t>
  </si>
  <si>
    <t>Total importaciones
 de USA (US$ millones)</t>
  </si>
  <si>
    <t>Apertura medida por exportaciones</t>
  </si>
  <si>
    <t>Apertura medida por importaciones</t>
  </si>
  <si>
    <t>Indices de Balassa</t>
  </si>
  <si>
    <t>Indice de Balassa</t>
  </si>
  <si>
    <t>Indices de Grubel Lloyd</t>
  </si>
  <si>
    <t>INDICADORES PER CÁPITA</t>
  </si>
  <si>
    <t>Exportación por Habitante COL</t>
  </si>
  <si>
    <t>Importación por Habitante COL</t>
  </si>
  <si>
    <t>Total Importaciones de Colombia (US$ millones)</t>
  </si>
  <si>
    <t>Exportación por Habitante USA</t>
  </si>
  <si>
    <t>Población USA</t>
  </si>
  <si>
    <t>Balanza Comercial</t>
  </si>
  <si>
    <t>Exportaciones - Importaciones</t>
  </si>
  <si>
    <t>Exportaciones 
por habitante (US$ dólares)</t>
  </si>
  <si>
    <t xml:space="preserve">Apertura media por importaciones </t>
  </si>
  <si>
    <t>Total exportaciones a Colombia/PIB USA</t>
  </si>
  <si>
    <t>Total importaciones de USA/PIB USA</t>
  </si>
  <si>
    <t xml:space="preserve">Total importaciones de Colombia/PIB Colombia </t>
  </si>
  <si>
    <t>Apertura media por intercambio comercial</t>
  </si>
  <si>
    <t>Total intercambio absoluto en Colombia/PIB Colombia</t>
  </si>
  <si>
    <t>Porcentaje de 
Intercambio Comercial del PIB USA</t>
  </si>
  <si>
    <t>Total intercambio absoluto en USA/PIB USA</t>
  </si>
  <si>
    <t>Apertura media por el promedio intercambio comercial de USA</t>
  </si>
  <si>
    <t>Total intercambio absoluto en USA/USA Colombia</t>
  </si>
  <si>
    <t>Intercambio Comercial  por Habitante COL</t>
  </si>
  <si>
    <t>Total Intercambio de Colombia (US$ millones)</t>
  </si>
  <si>
    <t>Intercambio Comercial  por Habitante usa</t>
  </si>
  <si>
    <t>Total Balanza de USA (US$ millones)</t>
  </si>
  <si>
    <t>Población Colombia</t>
  </si>
  <si>
    <t>Exportaciones por habitante</t>
  </si>
  <si>
    <t>Total exportaciones a USA/Población Colombia</t>
  </si>
  <si>
    <t>Importaciones por habitante</t>
  </si>
  <si>
    <t>Total importaciones a Colombia/Población Colombia</t>
  </si>
  <si>
    <t>Importaciones por Habitante USA</t>
  </si>
  <si>
    <t>Total exportaciones a Colombia /Población USA</t>
  </si>
  <si>
    <t>Total importaciones de USA/Población USA</t>
  </si>
  <si>
    <t>Total intercambio comercial de Colombia/Población Colombia</t>
  </si>
  <si>
    <t>Intercambio comercial por habitante</t>
  </si>
  <si>
    <t>Total intercambio comercial de USA/Población USA</t>
  </si>
  <si>
    <t>Exportaciones a USA/ Exportaciones mundiales</t>
  </si>
  <si>
    <t>Importaciones a Colombia/ Exportaciones mundiales</t>
  </si>
  <si>
    <t>Apertura medida por intercambio comercial</t>
  </si>
  <si>
    <t>Intercambio de Colombia/ Exportaciones mundiales + Importaciones mundiales</t>
  </si>
  <si>
    <t>Fuentes: Elaboración propia en base a Naciones Unidas, Banco Mundial, Census Bureau</t>
  </si>
  <si>
    <t>Fuente: Elaboración propia en base a Banco Mundial, DNP,CIA.</t>
  </si>
  <si>
    <t>Fuente: Elaboración propia en base a Naciones Unidas.</t>
  </si>
  <si>
    <t>.Fuentes: Elaboración propia en base a Naciones Unidas, Banco Mundial, DNP</t>
  </si>
  <si>
    <t>Fuentes: Elaboración propia en base a Naciones Unidas, Banco Mundial.</t>
  </si>
  <si>
    <t>Fuentes: Elaboración propia en base a Naciones Unidas, Banco Mundial, DANE.</t>
  </si>
  <si>
    <t>.Fuentes: Elaboración propia en base a Naciones Unidas,Banco Mundial.</t>
  </si>
  <si>
    <t>Fuentes: Elaboración propia en base a Naciones Unidas,Banco Mundial.</t>
  </si>
  <si>
    <t>Indice de Ventajas Comparativas Reveladas=</t>
  </si>
  <si>
    <t>Exportaciones de Colombia a USA- Importaciones de Colombia a USA</t>
  </si>
  <si>
    <t>Exportaciones del producto k realizadas por el país i hacia el país j</t>
  </si>
  <si>
    <t xml:space="preserve">Exportaciones totales del país i al país j </t>
  </si>
  <si>
    <t>Exportaciones del producto k realizadas por el país i hacia el mundo (w)</t>
  </si>
  <si>
    <t xml:space="preserve"> Exportaciones totales del país i al mundo (w)</t>
  </si>
  <si>
    <t>Indice de Grubel Lloyd</t>
  </si>
  <si>
    <t>ECONOMIA</t>
  </si>
  <si>
    <t>SOCIO</t>
  </si>
  <si>
    <t>MERCANCIA</t>
  </si>
  <si>
    <t>COLOMBIA</t>
  </si>
  <si>
    <t>Fuente: Naciones Unidas</t>
  </si>
  <si>
    <t>Total exportaciones
 a USA (US$ miles)</t>
  </si>
  <si>
    <t>Total exportaciones
 a Colombia (US$ miles)</t>
  </si>
  <si>
    <t>Total Importaciones de Colombia (US$ miles)</t>
  </si>
  <si>
    <t>Total Intercambio de Colombia (US$ miles)</t>
  </si>
  <si>
    <t>Importaciones 
por habitante (US$ dólares)</t>
  </si>
  <si>
    <t>Total importaciones
 de USA (US$ miles)</t>
  </si>
  <si>
    <t>Total Balanza de USA (US$ miles)</t>
  </si>
  <si>
    <t>Intercambio Comercial  absoluto
por habitante (US$ dólares)</t>
  </si>
  <si>
    <t>Exportaciones del producto k realizadas por el país i hacia el país j-Importaciones del producto k realizadas por el país i hacia el país j</t>
  </si>
  <si>
    <t>Exportaciones de Colombia al mundo+ Importaciones de Colombia al mundo</t>
  </si>
  <si>
    <t>-</t>
  </si>
  <si>
    <t>Total exportaciones
 a USA (US$)</t>
  </si>
  <si>
    <t>Total importaciones
 de USA (US$)</t>
  </si>
  <si>
    <t>(1) Productos primarios</t>
  </si>
  <si>
    <t>(2) MRB: agro</t>
  </si>
  <si>
    <t>(3) MRB: otros</t>
  </si>
  <si>
    <t>(4)MBT: textiles, vestidos y calzado</t>
  </si>
  <si>
    <t>(5) MBT: otros</t>
  </si>
  <si>
    <t xml:space="preserve">(6) MTI: automoviles </t>
  </si>
  <si>
    <t>(7) MTI: procesos</t>
  </si>
  <si>
    <t>(8) MTI: ingeniería</t>
  </si>
  <si>
    <t xml:space="preserve">(9) MAT: electronicos y electricos </t>
  </si>
  <si>
    <t xml:space="preserve">(10) MAT: otros </t>
  </si>
  <si>
    <t>Porcentaje de 
Exportaciones del PIB a USA (1)</t>
  </si>
  <si>
    <t>Porcentaje de 
Exportaciones del PIB a USA (2)</t>
  </si>
  <si>
    <t>Porcentaje de 
Exportaciones del PIB a USA (3)</t>
  </si>
  <si>
    <t>Porcentaje de 
Exportaciones del PIB a USA (4)</t>
  </si>
  <si>
    <t>Porcentaje de 
Exportaciones del PIB a USA (5)</t>
  </si>
  <si>
    <t>Porcentaje de 
Exportaciones del PIB a USA (6)</t>
  </si>
  <si>
    <t>Porcentaje de 
Exportaciones del PIB a USA (7)</t>
  </si>
  <si>
    <t>Porcentaje de 
Exportaciones del PIB a USA (8)</t>
  </si>
  <si>
    <t>Porcentaje de 
Exportaciones del PIB a USA (9)</t>
  </si>
  <si>
    <t>Porcentaje de 
Exportaciones del PIB a USA (10)</t>
  </si>
  <si>
    <t>Porcentaje de 
Exportaciones del PIB a Colombia (1)</t>
  </si>
  <si>
    <t>Porcentaje de 
Exportaciones del PIB a Colombia (2)</t>
  </si>
  <si>
    <t>Porcentaje de 
Exportaciones del PIB a Colombia (3)</t>
  </si>
  <si>
    <t>Porcentaje de 
Exportaciones del PIB a Colombia (4)</t>
  </si>
  <si>
    <t>Porcentaje de 
Exportaciones del PIB a Colombia (5)</t>
  </si>
  <si>
    <t>Porcentaje de 
Exportaciones del PIB a Colombia (6)</t>
  </si>
  <si>
    <t>Porcentaje de 
Exportaciones del PIB a Colombia (7)</t>
  </si>
  <si>
    <t>Porcentaje de 
Exportaciones del PIB a Colombia (8)</t>
  </si>
  <si>
    <t>Porcentaje de 
Exportaciones del PIB a Colombia (9)</t>
  </si>
  <si>
    <t>Porcentaje de 
Exportaciones del PIB a Colombia (10)</t>
  </si>
  <si>
    <t>Apertura media por exportaciones de Colombia (US$miles)</t>
  </si>
  <si>
    <t>Apertura media por Importaciones en Colombia (US$miles)</t>
  </si>
  <si>
    <t>Apertura media por exportaciones de USA (US$miles)</t>
  </si>
  <si>
    <t>Apertura media por importaciones a USA (US$miles)</t>
  </si>
  <si>
    <t>Porcentaje de 
Importaciones del PIB en USA (1)</t>
  </si>
  <si>
    <t>Porcentaje de 
Importaciones del PIB en USA (2)</t>
  </si>
  <si>
    <t>Porcentaje de 
Importaciones del PIB en USA (3)</t>
  </si>
  <si>
    <t>Porcentaje de 
Importaciones del PIB en USA (4)</t>
  </si>
  <si>
    <t>Porcentaje de 
Importaciones del PIB en USA (5)</t>
  </si>
  <si>
    <t>Porcentaje de 
Importaciones del PIB en USA (6)</t>
  </si>
  <si>
    <t>Porcentaje de 
Importaciones del PIB en USA (7)</t>
  </si>
  <si>
    <t>Porcentaje de 
Importaciones del PIB en USA (8)</t>
  </si>
  <si>
    <t>Porcentaje de 
Importaciones del PIB en USA (9)</t>
  </si>
  <si>
    <t>Porcentaje de 
Importaciones del PIB en USA (10)</t>
  </si>
  <si>
    <t xml:space="preserve">Balanza Comercial Absoluta Colombia (1)
</t>
  </si>
  <si>
    <t xml:space="preserve">Balanza Comercial Absoluta Colombia (2)
</t>
  </si>
  <si>
    <t xml:space="preserve">Balanza Comercial Absoluta Colombia (3)
</t>
  </si>
  <si>
    <t xml:space="preserve">Balanza Comercial Absoluta Colombia (4)
</t>
  </si>
  <si>
    <t xml:space="preserve">Balanza Comercial Absoluta Colombia (5)
</t>
  </si>
  <si>
    <t xml:space="preserve">Balanza Comercial Absoluta Colombia (6)
</t>
  </si>
  <si>
    <t xml:space="preserve">Balanza Comercial Absoluta Colombia (7)
</t>
  </si>
  <si>
    <t xml:space="preserve">Balanza Comercial Absoluta Colombia (8)
</t>
  </si>
  <si>
    <t xml:space="preserve">Balanza Comercial Absoluta Colombia (9)
</t>
  </si>
  <si>
    <t xml:space="preserve">Balanza Comercial Absoluta Colombia (10)
</t>
  </si>
  <si>
    <t>Porcentaje de 
Intercambio Comercial del PIB Colombia (1)</t>
  </si>
  <si>
    <t>Porcentaje de 
Intercambio Comercial del PIB Colombia (2)</t>
  </si>
  <si>
    <t>Porcentaje de 
Intercambio Comercial del PIB Colombia (3)</t>
  </si>
  <si>
    <t>Porcentaje de 
Intercambio Comercial del PIB Colombia (4)</t>
  </si>
  <si>
    <t>Porcentaje de 
Intercambio Comercial del PIB Colombia (5)</t>
  </si>
  <si>
    <t>Porcentaje de 
Intercambio Comercial del PIB Colombia (6)</t>
  </si>
  <si>
    <t>Porcentaje de 
Intercambio Comercial del PIB Colombia (7)</t>
  </si>
  <si>
    <t>Porcentaje de 
Intercambio Comercial del PIB Colombia (8)</t>
  </si>
  <si>
    <t>Porcentaje de 
Intercambio Comercial del PIB Colombia (9)</t>
  </si>
  <si>
    <t>Porcentaje de 
Intercambio Comercial del PIB Colombia (10)</t>
  </si>
  <si>
    <t>Apertura media por intercambio comercial de Colombia (US$miles)</t>
  </si>
  <si>
    <t>Balanza Comercial Absoluta USA
(1)</t>
  </si>
  <si>
    <t>Balanza Comercial Absoluta USA
(2)</t>
  </si>
  <si>
    <t>Balanza Comercial Absoluta USA
(3)</t>
  </si>
  <si>
    <t>Balanza Comercial Absoluta USA
(4)</t>
  </si>
  <si>
    <t>Balanza Comercial Absoluta USA
(5)</t>
  </si>
  <si>
    <t>Balanza Comercial Absoluta USA
(6)</t>
  </si>
  <si>
    <t>Balanza Comercial Absoluta USA
(7)</t>
  </si>
  <si>
    <t>Balanza Comercial Absoluta USA
(8)</t>
  </si>
  <si>
    <t>Balanza Comercial Absoluta USA
(9)</t>
  </si>
  <si>
    <t>Balanza Comercial Absoluta USA
(10)</t>
  </si>
  <si>
    <t>Apertura media por intercambio comercial de USA (US$miles)</t>
  </si>
  <si>
    <t>Porcentaje de 
Intercambio Comercial del PIB USA (1)</t>
  </si>
  <si>
    <t>Porcentaje de 
Intercambio Comercial del PIB USA (2)</t>
  </si>
  <si>
    <t>Porcentaje de 
Intercambio Comercial del PIB USA (3)</t>
  </si>
  <si>
    <t>Porcentaje de 
Intercambio Comercial del PIB USA (4)</t>
  </si>
  <si>
    <t>Porcentaje de 
Intercambio Comercial del PIB USA (5)</t>
  </si>
  <si>
    <t>Porcentaje de 
Intercambio Comercial del PIB USA (6)</t>
  </si>
  <si>
    <t>Porcentaje de 
Intercambio Comercial del PIB USA (7)</t>
  </si>
  <si>
    <t>Porcentaje de 
Intercambio Comercial del PIB USA (8)</t>
  </si>
  <si>
    <t>Porcentaje de 
Intercambio Comercial del PIB USA (9)</t>
  </si>
  <si>
    <t>Porcentaje de 
Intercambio Comercial del PIB USA (10)</t>
  </si>
  <si>
    <t xml:space="preserve">Balanza Comercial Absoluta Colombia (1)/2
</t>
  </si>
  <si>
    <t xml:space="preserve">Balanza Comercial Absoluta Colombia (2)/2
</t>
  </si>
  <si>
    <t xml:space="preserve">Balanza Comercial Absoluta Colombia (3)/2
</t>
  </si>
  <si>
    <t xml:space="preserve">Balanza Comercial Absoluta Colombia (4)/2
</t>
  </si>
  <si>
    <t xml:space="preserve">Balanza Comercial Absoluta Colombia (5)/2
</t>
  </si>
  <si>
    <t xml:space="preserve">Balanza Comercial Absoluta Colombia (6)/2
</t>
  </si>
  <si>
    <t>Balanza Comercial Absoluta Colombia (7)
/2</t>
  </si>
  <si>
    <t xml:space="preserve">Balanza Comercial Absoluta Colombia (8)/2
</t>
  </si>
  <si>
    <t xml:space="preserve">Balanza Comercial Absoluta Colombia (9)/2
</t>
  </si>
  <si>
    <t xml:space="preserve">Balanza Comercial Absoluta Colombia (10)/2
</t>
  </si>
  <si>
    <t>Apertura media por el promedio intercambio comercial de Colombia (US$miles)</t>
  </si>
  <si>
    <t>Balanza Comercial Absoluta USA
(1)/2</t>
  </si>
  <si>
    <t>Balanza Comercial Absoluta USA
(2)/2</t>
  </si>
  <si>
    <t>Balanza Comercial Absoluta USA
(3)/2</t>
  </si>
  <si>
    <t>Balanza Comercial Absoluta USA
(4)/2</t>
  </si>
  <si>
    <t>Balanza Comercial Absoluta USA
(5)/2</t>
  </si>
  <si>
    <t>Balanza Comercial Absoluta USA
(6)/2</t>
  </si>
  <si>
    <t>Balanza Comercial Absoluta USA
(7)/2</t>
  </si>
  <si>
    <t>Balanza Comercial Absoluta USA
(8)/2</t>
  </si>
  <si>
    <t>Balanza Comercial Absoluta USA
(9)/2</t>
  </si>
  <si>
    <t>Balanza Comercial Absoluta USA
(10)/2</t>
  </si>
  <si>
    <t>Porcentaje de 
Intercambio Comercial del PIB USA  (2)</t>
  </si>
  <si>
    <t>Apertura media por exportaciones  (US$ miles)</t>
  </si>
  <si>
    <t>Apertura media por importaciones (US$ miles)</t>
  </si>
  <si>
    <t>[LDC01] Primary products (Lall classification)</t>
  </si>
  <si>
    <t>[LDC02] Resource-based manufactures: agro-based (Lall classification)</t>
  </si>
  <si>
    <t>[LDC03] Resource-based manufactures: other (Lall classification)</t>
  </si>
  <si>
    <t>[LDC04] Low technology manufactures: textile, garment and footwear (Lall classification)</t>
  </si>
  <si>
    <t>[LDC05] Low technology manufactures: other products (Lall classification)</t>
  </si>
  <si>
    <t>[LDC06] Medium technology manufactures: automotive (Lall classification)</t>
  </si>
  <si>
    <t>[LDC07] Medium technology manufactures: process (Lall classification)</t>
  </si>
  <si>
    <t>[LDC08] Medium technology manufactures: engineering (Lall classification)</t>
  </si>
  <si>
    <t>[LDC09] High technology manufactures: electronic and electrical (Lall classification)</t>
  </si>
  <si>
    <t>[LDC10] High technology manufactures: other (Lall classification)</t>
  </si>
  <si>
    <t>Porcentaje de 
importaciones del PIB de USA (1)</t>
  </si>
  <si>
    <t>Porcentaje de 
importaciones del PIB de USA (2)</t>
  </si>
  <si>
    <t>Porcentaje de 
importaciones del PIB de USA (3)</t>
  </si>
  <si>
    <t>Porcentaje de 
importaciones del PIB de USA (4)</t>
  </si>
  <si>
    <t>Porcentaje de 
importaciones del PIB de USA (5)</t>
  </si>
  <si>
    <t>Porcentaje de 
importaciones del PIB de USA (6)</t>
  </si>
  <si>
    <t>Porcentaje de 
importaciones del PIB de USA (7)</t>
  </si>
  <si>
    <t>Porcentaje de 
importaciones del PIB de USA (8)</t>
  </si>
  <si>
    <t>Porcentaje de 
importaciones del PIB de USA (9)</t>
  </si>
  <si>
    <t>Porcentaje de 
importaciones del PIB de USA (10)</t>
  </si>
  <si>
    <t>Porcentaje de 
Intercambio Comercial Colombia (2)</t>
  </si>
  <si>
    <t>Porcentaje de 
Intercambio Comercial Colombia (3)</t>
  </si>
  <si>
    <t>Porcentaje de 
Intercambio Comercial Colombia (4)</t>
  </si>
  <si>
    <t>Porcentaje de 
Intercambio Comercial Colombia (5)</t>
  </si>
  <si>
    <t>Porcentaje de 
Intercambio Comercial Colombia (6)</t>
  </si>
  <si>
    <t>Porcentaje de 
Intercambio Comercial Colombia (7)</t>
  </si>
  <si>
    <t>Porcentaje de 
Intercambio Comercial Colombia (8)</t>
  </si>
  <si>
    <t>Porcentaje de 
Intercambio Comercial Colombia (9)</t>
  </si>
  <si>
    <t>Porcentaje de 
Intercambio Comercial Colombia (10)</t>
  </si>
  <si>
    <t>Porcentaje de 
Intercambio Comercial Colombia (1)</t>
  </si>
  <si>
    <t>Ventajas Comparativas Reveladas (US$ miles)</t>
  </si>
  <si>
    <t>Total Balanza Comercial de Colombia (1)</t>
  </si>
  <si>
    <t>Total Balanza Comercial de Colombia (2)</t>
  </si>
  <si>
    <t>Total Balanza Comercial de Colombia (3)</t>
  </si>
  <si>
    <t>Total Balanza Comercial de Colombia (4)</t>
  </si>
  <si>
    <t>Total Balanza Comercial de Colombia (5)</t>
  </si>
  <si>
    <t>Total Balanza Comercial de Colombia (6)</t>
  </si>
  <si>
    <t>Total Balanza Comercial de Colombia (7)</t>
  </si>
  <si>
    <t>Total Balanza Comercial de Colombia (8)</t>
  </si>
  <si>
    <t>Total Balanza Comercial de Colombia (9)</t>
  </si>
  <si>
    <t>Total Balanza Comercial de Colombia (10)</t>
  </si>
  <si>
    <t>VCR (1)</t>
  </si>
  <si>
    <t>VCR (2)</t>
  </si>
  <si>
    <t>VCR (3)</t>
  </si>
  <si>
    <t>VCR (4)</t>
  </si>
  <si>
    <t>VCR (5)</t>
  </si>
  <si>
    <t>VCR (6)</t>
  </si>
  <si>
    <t>VCR (7)</t>
  </si>
  <si>
    <t>VCR (8)</t>
  </si>
  <si>
    <t>VCR (9)</t>
  </si>
  <si>
    <t>VCR (10)</t>
  </si>
  <si>
    <t xml:space="preserve">  </t>
  </si>
  <si>
    <t>Indice de Balassa  (10)</t>
  </si>
  <si>
    <t>Indice de Balassa (9)</t>
  </si>
  <si>
    <t>Indice de Balassa (8)</t>
  </si>
  <si>
    <t>Indice de Balassa (7)</t>
  </si>
  <si>
    <t>Indice de Balassa (6)</t>
  </si>
  <si>
    <t>Indice de Balassa (5)</t>
  </si>
  <si>
    <t>Indice de Balassa (4)</t>
  </si>
  <si>
    <t>Indice de Balassa (3)</t>
  </si>
  <si>
    <t>Indice de Balassa (2)</t>
  </si>
  <si>
    <t>Indice de Balassa (1)</t>
  </si>
  <si>
    <t/>
  </si>
  <si>
    <t>ECONOMY</t>
  </si>
  <si>
    <t xml:space="preserve">          Colombia</t>
  </si>
  <si>
    <t>PARTNER</t>
  </si>
  <si>
    <t xml:space="preserve">          United States</t>
  </si>
  <si>
    <t>YEAR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</si>
  <si>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</si>
  <si>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</si>
  <si>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</si>
  <si>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</si>
  <si>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</si>
  <si>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</si>
  <si>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</si>
  <si>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</si>
  <si>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</si>
  <si>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</si>
  <si>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</si>
  <si>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</si>
  <si>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</si>
  <si>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</si>
  <si>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</si>
  <si>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</si>
  <si>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</si>
  <si>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</si>
  <si>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</si>
  <si>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</si>
  <si>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</si>
  <si>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TOTAL LALL</t>
  </si>
  <si>
    <t>Interpretación (1)</t>
  </si>
  <si>
    <t>Interpretación (2)</t>
  </si>
  <si>
    <t>Interpretación (3)</t>
  </si>
  <si>
    <t>Interpretación (4)</t>
  </si>
  <si>
    <t>Interpretación (5)</t>
  </si>
  <si>
    <t>Interpretación (6)</t>
  </si>
  <si>
    <t>Interpretación (7)</t>
  </si>
  <si>
    <t>Interpretación (8)</t>
  </si>
  <si>
    <t>Interpretación (9)</t>
  </si>
  <si>
    <t>Interpretación (10)</t>
  </si>
  <si>
    <t>IGLL (1)</t>
  </si>
  <si>
    <t>IGLL (2)</t>
  </si>
  <si>
    <t>IGLL (3)</t>
  </si>
  <si>
    <t>IGLL (4)</t>
  </si>
  <si>
    <t>IGLL (5)</t>
  </si>
  <si>
    <t>IGLL (6)</t>
  </si>
  <si>
    <t>IGLL (7)</t>
  </si>
  <si>
    <t>IGLL (8)</t>
  </si>
  <si>
    <t>IGLL (9)</t>
  </si>
  <si>
    <t>IGLL (10)</t>
  </si>
  <si>
    <t xml:space="preserve">   </t>
  </si>
  <si>
    <t>(10) Manufacturas de alta tecnología: otros (Clasificación Lall)</t>
  </si>
  <si>
    <t>(1) Productos primarios (Clasificación Lall)</t>
  </si>
  <si>
    <t>(2) Manufacturas de recursos basicos: agro (Clasificación Lall)</t>
  </si>
  <si>
    <t>(3) Manufacturas de recursos basicos: otros (Clasificación Lall)</t>
  </si>
  <si>
    <t>(4) Manufacturas de baja tecnología: textiles, prendas y calzado (Clasificación Lall)</t>
  </si>
  <si>
    <t>(5) Manufacturas de baja tecnología: otros productos (Clasificación Lall)</t>
  </si>
  <si>
    <t>(6) Manufacturas de tecnología intermedia: automotriz (Clasificación Lall)</t>
  </si>
  <si>
    <t>(7) Manufacturas de tecnología intermedia: procesos (Clasificación Lall)</t>
  </si>
  <si>
    <t>(9) Manufacturas de alta tecnología: electronicos and electricos (Clasificación Lall)</t>
  </si>
  <si>
    <t>(8) Manufacturas de tecnología intermedia: ingeniería (Clasificación Lall)</t>
  </si>
  <si>
    <t>Merchandise trade matrix – product groups, exports in thousands of dollars, annual, 1995-2015 (by United Nations)</t>
  </si>
  <si>
    <t>Apertura media por intercambio Comercial en Colombia (US$ miles)</t>
  </si>
  <si>
    <t>PRODUCT/YEAR</t>
  </si>
  <si>
    <t xml:space="preserve">[LDC01] Primary products </t>
  </si>
  <si>
    <t xml:space="preserve">[LDC02] Resource-based manufactures: agro-based </t>
  </si>
  <si>
    <t xml:space="preserve">[LDC03] Resource-based manufactures: other </t>
  </si>
  <si>
    <t xml:space="preserve">[LDC04] Low technology manufactures: textile, garment and footwear </t>
  </si>
  <si>
    <t xml:space="preserve">[LDC05] Low technology manufactures: other products </t>
  </si>
  <si>
    <t xml:space="preserve">[LDC06] Medium technology manufactures: automotive </t>
  </si>
  <si>
    <t xml:space="preserve">[LDC07] Medium technology manufactures: process </t>
  </si>
  <si>
    <t xml:space="preserve">[LDC08] Medium technology manufactures: engineering </t>
  </si>
  <si>
    <t xml:space="preserve">[LDC09] High technology manufactures: electronic and electrical </t>
  </si>
  <si>
    <t xml:space="preserve">[LDC10] High technology manufactures: other </t>
  </si>
  <si>
    <t>Total</t>
  </si>
  <si>
    <t>Merchandise trade matrix – product groups,imports in thousands of dollars, annual, 1995-2015 (by United Nations)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</si>
</sst>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2" formatCode="_(&quot;$&quot;\ * #,##0_);_(&quot;$&quot;\ * \(#,##0\);_(&quot;$&quot;\ * &quot;-&quot;_);_(@_)"/>
    <numFmt numFmtId="41" formatCode="_(* #,##0_);_(* \(#,##0\);_(* &quot;-&quot;_);_(@_)"/>
    <numFmt numFmtId="164" formatCode="&quot;$&quot;\ #,##0.00"/>
    <numFmt numFmtId="165" formatCode="&quot;$&quot;\ #,##0"/>
    <numFmt numFmtId="166" formatCode="0.00000%"/>
    <numFmt numFmtId="167" formatCode="0.000000%"/>
    <numFmt numFmtId="168" formatCode="0.0000000%"/>
    <numFmt numFmtId="169" formatCode="[$$-409]#,##0"/>
    <numFmt numFmtId="170" formatCode="_-* #,##0.00\ &quot;€&quot;_-;\-* #,##0.00\ &quot;€&quot;_-;_-* &quot;-&quot;??\ &quot;€&quot;_-;_-@_-"/>
    <numFmt numFmtId="171" formatCode="0.0000%"/>
    <numFmt numFmtId="172" formatCode="&quot;$&quot;\ #,##0.000"/>
    <numFmt numFmtId="173" formatCode="&quot;$&quot;\ #,##0.0"/>
    <numFmt numFmtId="174" formatCode="0.000"/>
    <numFmt numFmtId="175" formatCode="0.00000000%"/>
    <numFmt numFmtId="176" formatCode="&quot;$&quot;\ #,##0.0000"/>
    <numFmt numFmtId="177" formatCode="&quot;$&quot;\ #,##0.00000"/>
    <numFmt numFmtId="178" formatCode="0.000%"/>
    <numFmt numFmtId="179" formatCode="&quot;$&quot;\ #,##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4B41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9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9" fillId="0" borderId="0"/>
    <xf numFmtId="41" fontId="19" fillId="0" borderId="0" applyFont="0" applyFill="0" applyBorder="0" applyAlignment="0" applyProtection="0"/>
    <xf numFmtId="42" fontId="19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16" fillId="0" borderId="0" xfId="0" applyFont="1"/>
    <xf numFmtId="10" fontId="0" fillId="0" borderId="15" xfId="42" applyNumberFormat="1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6" fillId="33" borderId="11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0" fontId="0" fillId="0" borderId="0" xfId="42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66" fontId="0" fillId="0" borderId="18" xfId="42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166" fontId="0" fillId="0" borderId="0" xfId="42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0" fillId="0" borderId="10" xfId="42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 vertical="center" wrapText="1"/>
    </xf>
    <xf numFmtId="164" fontId="0" fillId="34" borderId="10" xfId="0" applyNumberFormat="1" applyFont="1" applyFill="1" applyBorder="1" applyAlignment="1">
      <alignment horizontal="center"/>
    </xf>
    <xf numFmtId="0" fontId="0" fillId="0" borderId="21" xfId="0" applyBorder="1"/>
    <xf numFmtId="0" fontId="0" fillId="34" borderId="10" xfId="0" applyFont="1" applyFill="1" applyBorder="1" applyAlignment="1">
      <alignment horizontal="center" vertical="center"/>
    </xf>
    <xf numFmtId="0" fontId="0" fillId="35" borderId="10" xfId="0" applyFont="1" applyFill="1" applyBorder="1" applyAlignment="1">
      <alignment horizontal="center" vertical="center"/>
    </xf>
    <xf numFmtId="0" fontId="0" fillId="34" borderId="10" xfId="0" applyNumberFormat="1" applyFont="1" applyFill="1" applyBorder="1" applyAlignment="1">
      <alignment horizontal="center"/>
    </xf>
    <xf numFmtId="0" fontId="0" fillId="35" borderId="10" xfId="0" applyNumberFormat="1" applyFont="1" applyFill="1" applyBorder="1" applyAlignment="1">
      <alignment horizontal="center"/>
    </xf>
    <xf numFmtId="168" fontId="0" fillId="0" borderId="15" xfId="42" applyNumberFormat="1" applyFont="1" applyBorder="1" applyAlignment="1">
      <alignment horizontal="center"/>
    </xf>
    <xf numFmtId="0" fontId="0" fillId="0" borderId="0" xfId="0" applyAlignment="1">
      <alignment vertical="center"/>
    </xf>
    <xf numFmtId="167" fontId="0" fillId="0" borderId="10" xfId="42" applyNumberFormat="1" applyFont="1" applyBorder="1" applyAlignment="1">
      <alignment horizontal="center"/>
    </xf>
    <xf numFmtId="2" fontId="0" fillId="0" borderId="0" xfId="42" applyNumberFormat="1" applyFont="1" applyBorder="1" applyAlignment="1">
      <alignment horizontal="center"/>
    </xf>
    <xf numFmtId="164" fontId="0" fillId="0" borderId="17" xfId="0" applyNumberFormat="1" applyFont="1" applyFill="1" applyBorder="1" applyAlignment="1">
      <alignment horizontal="center"/>
    </xf>
    <xf numFmtId="165" fontId="0" fillId="0" borderId="18" xfId="0" applyNumberFormat="1" applyBorder="1" applyAlignment="1">
      <alignment horizontal="center"/>
    </xf>
    <xf numFmtId="167" fontId="0" fillId="0" borderId="0" xfId="42" applyNumberFormat="1" applyFont="1" applyBorder="1" applyAlignment="1">
      <alignment horizontal="center"/>
    </xf>
    <xf numFmtId="0" fontId="0" fillId="0" borderId="0" xfId="0" applyBorder="1"/>
    <xf numFmtId="0" fontId="0" fillId="0" borderId="21" xfId="0" applyBorder="1" applyAlignment="1">
      <alignment horizontal="left"/>
    </xf>
    <xf numFmtId="0" fontId="0" fillId="0" borderId="0" xfId="0" applyBorder="1" applyAlignment="1">
      <alignment horizontal="left"/>
    </xf>
    <xf numFmtId="0" fontId="16" fillId="0" borderId="0" xfId="0" applyFont="1" applyAlignment="1">
      <alignment horizontal="center"/>
    </xf>
    <xf numFmtId="0" fontId="0" fillId="34" borderId="10" xfId="0" applyFont="1" applyFill="1" applyBorder="1" applyAlignment="1">
      <alignment horizontal="center"/>
    </xf>
    <xf numFmtId="0" fontId="0" fillId="35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 vertical="center" wrapText="1"/>
    </xf>
    <xf numFmtId="169" fontId="0" fillId="34" borderId="10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1" fontId="0" fillId="0" borderId="15" xfId="42" applyNumberFormat="1" applyFont="1" applyBorder="1" applyAlignment="1">
      <alignment horizontal="center"/>
    </xf>
    <xf numFmtId="0" fontId="13" fillId="33" borderId="10" xfId="0" applyFont="1" applyFill="1" applyBorder="1" applyAlignment="1">
      <alignment horizontal="center" vertical="center"/>
    </xf>
    <xf numFmtId="172" fontId="0" fillId="34" borderId="10" xfId="0" applyNumberFormat="1" applyFont="1" applyFill="1" applyBorder="1" applyAlignment="1">
      <alignment horizontal="center"/>
    </xf>
    <xf numFmtId="173" fontId="0" fillId="34" borderId="10" xfId="0" applyNumberFormat="1" applyFont="1" applyFill="1" applyBorder="1" applyAlignment="1">
      <alignment horizontal="center" vertical="center"/>
    </xf>
    <xf numFmtId="173" fontId="0" fillId="35" borderId="10" xfId="0" applyNumberFormat="1" applyFont="1" applyFill="1" applyBorder="1" applyAlignment="1">
      <alignment horizontal="center" vertical="center"/>
    </xf>
    <xf numFmtId="168" fontId="0" fillId="0" borderId="0" xfId="42" applyNumberFormat="1" applyFont="1"/>
    <xf numFmtId="175" fontId="0" fillId="0" borderId="15" xfId="42" applyNumberFormat="1" applyFont="1" applyBorder="1" applyAlignment="1">
      <alignment horizontal="center"/>
    </xf>
    <xf numFmtId="176" fontId="0" fillId="34" borderId="10" xfId="0" applyNumberFormat="1" applyFont="1" applyFill="1" applyBorder="1" applyAlignment="1">
      <alignment horizontal="center"/>
    </xf>
    <xf numFmtId="177" fontId="0" fillId="34" borderId="10" xfId="0" applyNumberFormat="1" applyFont="1" applyFill="1" applyBorder="1" applyAlignment="1">
      <alignment horizontal="center"/>
    </xf>
    <xf numFmtId="165" fontId="0" fillId="34" borderId="10" xfId="0" applyNumberFormat="1" applyFont="1" applyFill="1" applyBorder="1" applyAlignment="1">
      <alignment horizontal="center" vertical="center"/>
    </xf>
    <xf numFmtId="172" fontId="0" fillId="34" borderId="10" xfId="0" applyNumberFormat="1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2" fontId="0" fillId="34" borderId="10" xfId="0" applyNumberFormat="1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178" fontId="0" fillId="0" borderId="15" xfId="42" applyNumberFormat="1" applyFont="1" applyBorder="1" applyAlignment="1">
      <alignment horizontal="center"/>
    </xf>
    <xf numFmtId="0" fontId="13" fillId="33" borderId="22" xfId="0" applyFont="1" applyFill="1" applyBorder="1" applyAlignment="1">
      <alignment horizontal="center" wrapText="1"/>
    </xf>
    <xf numFmtId="0" fontId="13" fillId="33" borderId="22" xfId="0" applyFont="1" applyFill="1" applyBorder="1" applyAlignment="1">
      <alignment horizontal="center" vertical="center" wrapText="1"/>
    </xf>
    <xf numFmtId="165" fontId="21" fillId="0" borderId="10" xfId="42" applyNumberFormat="1" applyFont="1" applyBorder="1" applyAlignment="1">
      <alignment horizontal="center"/>
    </xf>
    <xf numFmtId="165" fontId="21" fillId="0" borderId="17" xfId="42" applyNumberFormat="1" applyFont="1" applyBorder="1" applyAlignment="1">
      <alignment horizontal="center"/>
    </xf>
    <xf numFmtId="0" fontId="20" fillId="33" borderId="23" xfId="0" applyFont="1" applyFill="1" applyBorder="1" applyAlignment="1">
      <alignment horizontal="center" vertical="center" wrapText="1"/>
    </xf>
    <xf numFmtId="0" fontId="20" fillId="33" borderId="23" xfId="0" applyFont="1" applyFill="1" applyBorder="1" applyAlignment="1">
      <alignment horizont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6" fillId="33" borderId="13" xfId="0" applyFont="1" applyFill="1" applyBorder="1" applyAlignment="1">
      <alignment horizontal="center" wrapText="1"/>
    </xf>
    <xf numFmtId="0" fontId="16" fillId="33" borderId="12" xfId="0" applyFont="1" applyFill="1" applyBorder="1" applyAlignment="1">
      <alignment horizontal="center" wrapText="1"/>
    </xf>
    <xf numFmtId="0" fontId="0" fillId="0" borderId="0" xfId="0" applyAlignment="1"/>
    <xf numFmtId="167" fontId="0" fillId="0" borderId="0" xfId="42" applyNumberFormat="1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 wrapText="1"/>
    </xf>
    <xf numFmtId="179" fontId="0" fillId="34" borderId="10" xfId="0" applyNumberFormat="1" applyFont="1" applyFill="1" applyBorder="1" applyAlignment="1">
      <alignment horizontal="center"/>
    </xf>
    <xf numFmtId="0" fontId="19" fillId="0" borderId="0" xfId="44"/>
    <xf numFmtId="171" fontId="19" fillId="0" borderId="0" xfId="42" applyNumberFormat="1" applyFont="1"/>
    <xf numFmtId="0" fontId="18" fillId="0" borderId="0" xfId="0" applyFont="1" applyFill="1" applyBorder="1" applyAlignment="1"/>
    <xf numFmtId="0" fontId="19" fillId="0" borderId="0" xfId="44"/>
    <xf numFmtId="0" fontId="19" fillId="0" borderId="0" xfId="44"/>
    <xf numFmtId="174" fontId="0" fillId="0" borderId="15" xfId="0" applyNumberFormat="1" applyBorder="1" applyAlignment="1">
      <alignment horizontal="center"/>
    </xf>
    <xf numFmtId="174" fontId="0" fillId="34" borderId="10" xfId="0" applyNumberFormat="1" applyFont="1" applyFill="1" applyBorder="1" applyAlignment="1">
      <alignment horizontal="center"/>
    </xf>
    <xf numFmtId="2" fontId="0" fillId="34" borderId="10" xfId="0" applyNumberFormat="1" applyFont="1" applyFill="1" applyBorder="1" applyAlignment="1">
      <alignment horizontal="center"/>
    </xf>
    <xf numFmtId="0" fontId="19" fillId="0" borderId="0" xfId="44"/>
    <xf numFmtId="2" fontId="0" fillId="0" borderId="10" xfId="0" applyNumberFormat="1" applyBorder="1" applyAlignment="1">
      <alignment horizontal="center" vertical="center"/>
    </xf>
    <xf numFmtId="0" fontId="19" fillId="0" borderId="0" xfId="44" applyFill="1"/>
    <xf numFmtId="0" fontId="16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18" fillId="33" borderId="19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3" fillId="33" borderId="19" xfId="0" applyFont="1" applyFill="1" applyBorder="1" applyAlignment="1">
      <alignment horizontal="center" vertical="center"/>
    </xf>
    <xf numFmtId="0" fontId="13" fillId="33" borderId="0" xfId="0" applyFont="1" applyFill="1" applyBorder="1" applyAlignment="1">
      <alignment horizontal="center" vertical="center"/>
    </xf>
    <xf numFmtId="0" fontId="13" fillId="33" borderId="15" xfId="0" applyFont="1" applyFill="1" applyBorder="1" applyAlignment="1">
      <alignment horizontal="center" vertical="center"/>
    </xf>
    <xf numFmtId="0" fontId="13" fillId="33" borderId="20" xfId="0" applyFont="1" applyFill="1" applyBorder="1" applyAlignment="1">
      <alignment horizontal="center" vertical="center"/>
    </xf>
    <xf numFmtId="0" fontId="13" fillId="33" borderId="14" xfId="0" applyFont="1" applyFill="1" applyBorder="1" applyAlignment="1">
      <alignment horizontal="center" vertical="center"/>
    </xf>
    <xf numFmtId="0" fontId="13" fillId="33" borderId="1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/>
    </xf>
    <xf numFmtId="0" fontId="18" fillId="33" borderId="21" xfId="0" applyFont="1" applyFill="1" applyBorder="1" applyAlignment="1">
      <alignment horizontal="center"/>
    </xf>
    <xf numFmtId="0" fontId="23" fillId="34" borderId="10" xfId="0" applyFont="1" applyFill="1" applyBorder="1" applyAlignment="1">
      <alignment horizontal="left"/>
    </xf>
    <xf numFmtId="0" fontId="23" fillId="35" borderId="10" xfId="0" applyFont="1" applyFill="1" applyBorder="1" applyAlignment="1">
      <alignment horizontal="left"/>
    </xf>
    <xf numFmtId="0" fontId="24" fillId="33" borderId="22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0" fillId="0" borderId="0" xfId="0" applyFill="1"/>
    <xf numFmtId="0" fontId="22" fillId="0" borderId="0" xfId="44" applyFont="1"/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[0]" xfId="45"/>
    <cellStyle name="Currency [0]" xfId="46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 2" xfId="43"/>
    <cellStyle name="Neutral" xfId="8" builtinId="28" customBuiltin="1"/>
    <cellStyle name="Normal" xfId="0" builtinId="0"/>
    <cellStyle name="Normal 2" xfId="44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3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80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4" formatCode="0.0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9" formatCode="[$$-409]#,##0"/>
      <fill>
        <patternFill patternType="solid">
          <fgColor theme="9" tint="0.59999389629810485"/>
          <bgColor theme="9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1" formatCode="0.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8" formatCode="0.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.00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4" formatCode="0.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5" formatCode="0.0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71" formatCode="0.0000%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8" formatCode="0.000000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71" formatCode="0.000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\ 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&quot;$&quot;\ #,##0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\ #,##0.00"/>
      <fill>
        <patternFill patternType="solid">
          <fgColor theme="9" tint="0.79998168889431442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004B4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004B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'Export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'!$B$2:$B$22</c:f>
              <c:numCache>
                <c:formatCode>General</c:formatCode>
                <c:ptCount val="21"/>
                <c:pt idx="0">
                  <c:v>2534870.2450000001</c:v>
                </c:pt>
                <c:pt idx="1">
                  <c:v>3138829.7680000002</c:v>
                </c:pt>
                <c:pt idx="2">
                  <c:v>3341749.9709999999</c:v>
                </c:pt>
                <c:pt idx="3">
                  <c:v>3097731.3829999999</c:v>
                </c:pt>
                <c:pt idx="4">
                  <c:v>4373531.3940000003</c:v>
                </c:pt>
                <c:pt idx="5">
                  <c:v>4930290.6859999998</c:v>
                </c:pt>
                <c:pt idx="6">
                  <c:v>3626256.423</c:v>
                </c:pt>
                <c:pt idx="7">
                  <c:v>3647619.764</c:v>
                </c:pt>
                <c:pt idx="8">
                  <c:v>3769557.5490000001</c:v>
                </c:pt>
                <c:pt idx="9">
                  <c:v>4393977.8490000004</c:v>
                </c:pt>
                <c:pt idx="10">
                  <c:v>5804696.1050000004</c:v>
                </c:pt>
                <c:pt idx="11">
                  <c:v>6601215.6200000001</c:v>
                </c:pt>
                <c:pt idx="12">
                  <c:v>7481896.3789999997</c:v>
                </c:pt>
                <c:pt idx="13">
                  <c:v>10412221.812999999</c:v>
                </c:pt>
                <c:pt idx="14">
                  <c:v>9560549.1889999993</c:v>
                </c:pt>
                <c:pt idx="15">
                  <c:v>13066561.892999999</c:v>
                </c:pt>
                <c:pt idx="16">
                  <c:v>16836784.859999999</c:v>
                </c:pt>
                <c:pt idx="17">
                  <c:v>16767746.028999999</c:v>
                </c:pt>
                <c:pt idx="18">
                  <c:v>14703450.045</c:v>
                </c:pt>
                <c:pt idx="19">
                  <c:v>10805140.044</c:v>
                </c:pt>
                <c:pt idx="20">
                  <c:v>7336043.2860000003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'Export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'!$C$2:$C$22</c:f>
              <c:numCache>
                <c:formatCode>General</c:formatCode>
                <c:ptCount val="21"/>
                <c:pt idx="0">
                  <c:v>96439.933999999994</c:v>
                </c:pt>
                <c:pt idx="1">
                  <c:v>97823.202000000005</c:v>
                </c:pt>
                <c:pt idx="2">
                  <c:v>81926.697</c:v>
                </c:pt>
                <c:pt idx="3">
                  <c:v>91223.45</c:v>
                </c:pt>
                <c:pt idx="4">
                  <c:v>80235.737999999998</c:v>
                </c:pt>
                <c:pt idx="5">
                  <c:v>82364.570999999996</c:v>
                </c:pt>
                <c:pt idx="6">
                  <c:v>107749.516</c:v>
                </c:pt>
                <c:pt idx="7">
                  <c:v>119555.675</c:v>
                </c:pt>
                <c:pt idx="8">
                  <c:v>156564.93799999999</c:v>
                </c:pt>
                <c:pt idx="9">
                  <c:v>179721.72899999999</c:v>
                </c:pt>
                <c:pt idx="10">
                  <c:v>167584.704</c:v>
                </c:pt>
                <c:pt idx="11">
                  <c:v>178192.185</c:v>
                </c:pt>
                <c:pt idx="12">
                  <c:v>143463.21799999999</c:v>
                </c:pt>
                <c:pt idx="13">
                  <c:v>143890.59899999999</c:v>
                </c:pt>
                <c:pt idx="14">
                  <c:v>157357.26300000001</c:v>
                </c:pt>
                <c:pt idx="15">
                  <c:v>207953.48499999999</c:v>
                </c:pt>
                <c:pt idx="16">
                  <c:v>189437.50899999999</c:v>
                </c:pt>
                <c:pt idx="17">
                  <c:v>226763.266</c:v>
                </c:pt>
                <c:pt idx="18">
                  <c:v>180279.269</c:v>
                </c:pt>
                <c:pt idx="19">
                  <c:v>241868.83900000001</c:v>
                </c:pt>
                <c:pt idx="20">
                  <c:v>217016.85200000001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'Export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'!$D$2:$D$22</c:f>
              <c:numCache>
                <c:formatCode>General</c:formatCode>
                <c:ptCount val="21"/>
                <c:pt idx="0">
                  <c:v>326512.27799999999</c:v>
                </c:pt>
                <c:pt idx="1">
                  <c:v>391523.65700000001</c:v>
                </c:pt>
                <c:pt idx="2">
                  <c:v>385570.52299999999</c:v>
                </c:pt>
                <c:pt idx="3">
                  <c:v>299950.92599999998</c:v>
                </c:pt>
                <c:pt idx="4">
                  <c:v>513735.533</c:v>
                </c:pt>
                <c:pt idx="5">
                  <c:v>669078.91</c:v>
                </c:pt>
                <c:pt idx="6">
                  <c:v>720637.04799999995</c:v>
                </c:pt>
                <c:pt idx="7">
                  <c:v>719522.13100000005</c:v>
                </c:pt>
                <c:pt idx="8">
                  <c:v>776026.94200000004</c:v>
                </c:pt>
                <c:pt idx="9">
                  <c:v>842436.30799999996</c:v>
                </c:pt>
                <c:pt idx="10">
                  <c:v>1024950.1949999999</c:v>
                </c:pt>
                <c:pt idx="11">
                  <c:v>1413404.8259999999</c:v>
                </c:pt>
                <c:pt idx="12">
                  <c:v>1384917.3659999999</c:v>
                </c:pt>
                <c:pt idx="13">
                  <c:v>1968504.6240000001</c:v>
                </c:pt>
                <c:pt idx="14">
                  <c:v>1469522.861</c:v>
                </c:pt>
                <c:pt idx="15">
                  <c:v>1400876.9180000001</c:v>
                </c:pt>
                <c:pt idx="16">
                  <c:v>2028232.5490000001</c:v>
                </c:pt>
                <c:pt idx="17">
                  <c:v>1494402.0989999999</c:v>
                </c:pt>
                <c:pt idx="18">
                  <c:v>1109917.706</c:v>
                </c:pt>
                <c:pt idx="19">
                  <c:v>1190765.8489999999</c:v>
                </c:pt>
                <c:pt idx="20">
                  <c:v>722791.07700000005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'Export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'!$E$2:$E$22</c:f>
              <c:numCache>
                <c:formatCode>General</c:formatCode>
                <c:ptCount val="21"/>
                <c:pt idx="0">
                  <c:v>451159.15299999999</c:v>
                </c:pt>
                <c:pt idx="1">
                  <c:v>393438.69799999997</c:v>
                </c:pt>
                <c:pt idx="2">
                  <c:v>348619.28499999997</c:v>
                </c:pt>
                <c:pt idx="3">
                  <c:v>334497.745</c:v>
                </c:pt>
                <c:pt idx="4">
                  <c:v>345779.962</c:v>
                </c:pt>
                <c:pt idx="5">
                  <c:v>380693.55300000001</c:v>
                </c:pt>
                <c:pt idx="6">
                  <c:v>366918.20699999999</c:v>
                </c:pt>
                <c:pt idx="7">
                  <c:v>350813.31199999998</c:v>
                </c:pt>
                <c:pt idx="8">
                  <c:v>513378.02500000002</c:v>
                </c:pt>
                <c:pt idx="9">
                  <c:v>617700.25100000005</c:v>
                </c:pt>
                <c:pt idx="10">
                  <c:v>580702.82299999997</c:v>
                </c:pt>
                <c:pt idx="11">
                  <c:v>516092.30200000003</c:v>
                </c:pt>
                <c:pt idx="12">
                  <c:v>401135.24300000002</c:v>
                </c:pt>
                <c:pt idx="13">
                  <c:v>374161.81400000001</c:v>
                </c:pt>
                <c:pt idx="14">
                  <c:v>274004.13</c:v>
                </c:pt>
                <c:pt idx="15">
                  <c:v>321676.74300000002</c:v>
                </c:pt>
                <c:pt idx="16">
                  <c:v>308873.90100000001</c:v>
                </c:pt>
                <c:pt idx="17">
                  <c:v>299670.00900000002</c:v>
                </c:pt>
                <c:pt idx="18">
                  <c:v>329579.13900000002</c:v>
                </c:pt>
                <c:pt idx="19">
                  <c:v>325956.527</c:v>
                </c:pt>
                <c:pt idx="20">
                  <c:v>365398.20400000003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'Export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'!$F$2:$F$22</c:f>
              <c:numCache>
                <c:formatCode>General</c:formatCode>
                <c:ptCount val="21"/>
                <c:pt idx="0">
                  <c:v>62033.220999999998</c:v>
                </c:pt>
                <c:pt idx="1">
                  <c:v>58085.741000000002</c:v>
                </c:pt>
                <c:pt idx="2">
                  <c:v>57760.963000000003</c:v>
                </c:pt>
                <c:pt idx="3">
                  <c:v>63187.749000000003</c:v>
                </c:pt>
                <c:pt idx="4">
                  <c:v>90920.930999999997</c:v>
                </c:pt>
                <c:pt idx="5">
                  <c:v>92350.517000000007</c:v>
                </c:pt>
                <c:pt idx="6">
                  <c:v>107079.405</c:v>
                </c:pt>
                <c:pt idx="7">
                  <c:v>137411.489</c:v>
                </c:pt>
                <c:pt idx="8">
                  <c:v>179346.80499999999</c:v>
                </c:pt>
                <c:pt idx="9">
                  <c:v>183823</c:v>
                </c:pt>
                <c:pt idx="10">
                  <c:v>208956.54300000001</c:v>
                </c:pt>
                <c:pt idx="11">
                  <c:v>244665.09599999999</c:v>
                </c:pt>
                <c:pt idx="12">
                  <c:v>229560.601</c:v>
                </c:pt>
                <c:pt idx="13">
                  <c:v>207566.75</c:v>
                </c:pt>
                <c:pt idx="14">
                  <c:v>167539.171</c:v>
                </c:pt>
                <c:pt idx="15">
                  <c:v>190029.052</c:v>
                </c:pt>
                <c:pt idx="16">
                  <c:v>191987.851</c:v>
                </c:pt>
                <c:pt idx="17">
                  <c:v>196749.95600000001</c:v>
                </c:pt>
                <c:pt idx="18">
                  <c:v>180092.83</c:v>
                </c:pt>
                <c:pt idx="19">
                  <c:v>234813.715</c:v>
                </c:pt>
                <c:pt idx="20">
                  <c:v>231467.41899999999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'Export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'!$G$2:$G$22</c:f>
              <c:numCache>
                <c:formatCode>General</c:formatCode>
                <c:ptCount val="21"/>
                <c:pt idx="0">
                  <c:v>2229.9520000000002</c:v>
                </c:pt>
                <c:pt idx="1">
                  <c:v>1866.933</c:v>
                </c:pt>
                <c:pt idx="2">
                  <c:v>1895.991</c:v>
                </c:pt>
                <c:pt idx="3">
                  <c:v>2031.627</c:v>
                </c:pt>
                <c:pt idx="4">
                  <c:v>3194.366</c:v>
                </c:pt>
                <c:pt idx="5">
                  <c:v>2652.7170000000001</c:v>
                </c:pt>
                <c:pt idx="6">
                  <c:v>2122.8879999999999</c:v>
                </c:pt>
                <c:pt idx="7">
                  <c:v>2059.7399999999998</c:v>
                </c:pt>
                <c:pt idx="8">
                  <c:v>2988.2539999999999</c:v>
                </c:pt>
                <c:pt idx="9">
                  <c:v>3610.4879999999998</c:v>
                </c:pt>
                <c:pt idx="10">
                  <c:v>6257.0730000000003</c:v>
                </c:pt>
                <c:pt idx="11">
                  <c:v>8335.4030000000002</c:v>
                </c:pt>
                <c:pt idx="12">
                  <c:v>8599.3979999999992</c:v>
                </c:pt>
                <c:pt idx="13">
                  <c:v>9551.4629999999997</c:v>
                </c:pt>
                <c:pt idx="14">
                  <c:v>5719.393</c:v>
                </c:pt>
                <c:pt idx="15">
                  <c:v>7346.6940000000004</c:v>
                </c:pt>
                <c:pt idx="16">
                  <c:v>7954.9560000000001</c:v>
                </c:pt>
                <c:pt idx="17">
                  <c:v>14002.245999999999</c:v>
                </c:pt>
                <c:pt idx="18">
                  <c:v>10732.040999999999</c:v>
                </c:pt>
                <c:pt idx="19">
                  <c:v>13420.651</c:v>
                </c:pt>
                <c:pt idx="20">
                  <c:v>17268.47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'Export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'!$H$2:$H$22</c:f>
              <c:numCache>
                <c:formatCode>General</c:formatCode>
                <c:ptCount val="21"/>
                <c:pt idx="0">
                  <c:v>45620.877</c:v>
                </c:pt>
                <c:pt idx="1">
                  <c:v>40673.421999999999</c:v>
                </c:pt>
                <c:pt idx="2">
                  <c:v>67189.027000000002</c:v>
                </c:pt>
                <c:pt idx="3">
                  <c:v>197117.49900000001</c:v>
                </c:pt>
                <c:pt idx="4">
                  <c:v>360299.58899999998</c:v>
                </c:pt>
                <c:pt idx="5">
                  <c:v>399975.01</c:v>
                </c:pt>
                <c:pt idx="6">
                  <c:v>295922.09700000001</c:v>
                </c:pt>
                <c:pt idx="7">
                  <c:v>150333.826</c:v>
                </c:pt>
                <c:pt idx="8">
                  <c:v>137221.261</c:v>
                </c:pt>
                <c:pt idx="9">
                  <c:v>213310.481</c:v>
                </c:pt>
                <c:pt idx="10">
                  <c:v>318135.28399999999</c:v>
                </c:pt>
                <c:pt idx="11">
                  <c:v>364826.97100000002</c:v>
                </c:pt>
                <c:pt idx="12">
                  <c:v>405516.13400000002</c:v>
                </c:pt>
                <c:pt idx="13">
                  <c:v>335698.88900000002</c:v>
                </c:pt>
                <c:pt idx="14">
                  <c:v>231182.894</c:v>
                </c:pt>
                <c:pt idx="15">
                  <c:v>310816.80900000001</c:v>
                </c:pt>
                <c:pt idx="16">
                  <c:v>329945.68400000001</c:v>
                </c:pt>
                <c:pt idx="17">
                  <c:v>332912.44199999998</c:v>
                </c:pt>
                <c:pt idx="18">
                  <c:v>244464.46400000001</c:v>
                </c:pt>
                <c:pt idx="19">
                  <c:v>336779.77299999999</c:v>
                </c:pt>
                <c:pt idx="20">
                  <c:v>246697.861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'Export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'!$I$2:$I$22</c:f>
              <c:numCache>
                <c:formatCode>General</c:formatCode>
                <c:ptCount val="21"/>
                <c:pt idx="0">
                  <c:v>16002.513000000001</c:v>
                </c:pt>
                <c:pt idx="1">
                  <c:v>12104.54</c:v>
                </c:pt>
                <c:pt idx="2">
                  <c:v>12261.035</c:v>
                </c:pt>
                <c:pt idx="3">
                  <c:v>11916.132</c:v>
                </c:pt>
                <c:pt idx="4">
                  <c:v>17304.973000000002</c:v>
                </c:pt>
                <c:pt idx="5">
                  <c:v>33609.277000000002</c:v>
                </c:pt>
                <c:pt idx="6">
                  <c:v>58985.383000000002</c:v>
                </c:pt>
                <c:pt idx="7">
                  <c:v>44517.957000000002</c:v>
                </c:pt>
                <c:pt idx="8">
                  <c:v>61517.877999999997</c:v>
                </c:pt>
                <c:pt idx="9">
                  <c:v>92304.505999999994</c:v>
                </c:pt>
                <c:pt idx="10">
                  <c:v>109721.45600000001</c:v>
                </c:pt>
                <c:pt idx="11">
                  <c:v>135319.79999999999</c:v>
                </c:pt>
                <c:pt idx="12">
                  <c:v>113148.70299999999</c:v>
                </c:pt>
                <c:pt idx="13">
                  <c:v>115171.609</c:v>
                </c:pt>
                <c:pt idx="14">
                  <c:v>84901.046000000002</c:v>
                </c:pt>
                <c:pt idx="15">
                  <c:v>90538.736000000004</c:v>
                </c:pt>
                <c:pt idx="16">
                  <c:v>98771.517999999996</c:v>
                </c:pt>
                <c:pt idx="17">
                  <c:v>111863.208</c:v>
                </c:pt>
                <c:pt idx="18">
                  <c:v>106080.632</c:v>
                </c:pt>
                <c:pt idx="19">
                  <c:v>104813.13800000001</c:v>
                </c:pt>
                <c:pt idx="20">
                  <c:v>115597.15300000001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'Export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'!$J$2:$J$22</c:f>
              <c:numCache>
                <c:formatCode>General</c:formatCode>
                <c:ptCount val="21"/>
                <c:pt idx="0">
                  <c:v>4782.3280000000004</c:v>
                </c:pt>
                <c:pt idx="1">
                  <c:v>4269.7619999999997</c:v>
                </c:pt>
                <c:pt idx="2">
                  <c:v>2552.6799999999998</c:v>
                </c:pt>
                <c:pt idx="3">
                  <c:v>3308.0709999999999</c:v>
                </c:pt>
                <c:pt idx="4">
                  <c:v>3395.835</c:v>
                </c:pt>
                <c:pt idx="5">
                  <c:v>11842.357</c:v>
                </c:pt>
                <c:pt idx="6">
                  <c:v>20139.505000000001</c:v>
                </c:pt>
                <c:pt idx="7">
                  <c:v>21391.207999999999</c:v>
                </c:pt>
                <c:pt idx="8">
                  <c:v>21281.608</c:v>
                </c:pt>
                <c:pt idx="9">
                  <c:v>37440.822</c:v>
                </c:pt>
                <c:pt idx="10">
                  <c:v>55556.703999999998</c:v>
                </c:pt>
                <c:pt idx="11">
                  <c:v>53373.642</c:v>
                </c:pt>
                <c:pt idx="12">
                  <c:v>52946.237000000001</c:v>
                </c:pt>
                <c:pt idx="13">
                  <c:v>77262.710000000006</c:v>
                </c:pt>
                <c:pt idx="14">
                  <c:v>75509.256999999998</c:v>
                </c:pt>
                <c:pt idx="15">
                  <c:v>46315.194000000003</c:v>
                </c:pt>
                <c:pt idx="16">
                  <c:v>47587.218999999997</c:v>
                </c:pt>
                <c:pt idx="17">
                  <c:v>48655.618000000002</c:v>
                </c:pt>
                <c:pt idx="18">
                  <c:v>71017.123999999996</c:v>
                </c:pt>
                <c:pt idx="19">
                  <c:v>73875.142999999996</c:v>
                </c:pt>
                <c:pt idx="20">
                  <c:v>60024.165999999997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'Export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'Export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'Export '!$K$2:$K$22</c:f>
              <c:numCache>
                <c:formatCode>General</c:formatCode>
                <c:ptCount val="21"/>
                <c:pt idx="0">
                  <c:v>8197.2379999999994</c:v>
                </c:pt>
                <c:pt idx="1">
                  <c:v>9563.5130000000008</c:v>
                </c:pt>
                <c:pt idx="2">
                  <c:v>13721.991</c:v>
                </c:pt>
                <c:pt idx="3">
                  <c:v>10795.772999999999</c:v>
                </c:pt>
                <c:pt idx="4">
                  <c:v>8669.26</c:v>
                </c:pt>
                <c:pt idx="5">
                  <c:v>6712.9970000000003</c:v>
                </c:pt>
                <c:pt idx="6">
                  <c:v>14282.447</c:v>
                </c:pt>
                <c:pt idx="7">
                  <c:v>12293.686</c:v>
                </c:pt>
                <c:pt idx="8">
                  <c:v>36506.961000000003</c:v>
                </c:pt>
                <c:pt idx="9">
                  <c:v>23608.788</c:v>
                </c:pt>
                <c:pt idx="10">
                  <c:v>42672.315000000002</c:v>
                </c:pt>
                <c:pt idx="11">
                  <c:v>64096.332000000002</c:v>
                </c:pt>
                <c:pt idx="12">
                  <c:v>94401.236999999994</c:v>
                </c:pt>
                <c:pt idx="13">
                  <c:v>127120.333</c:v>
                </c:pt>
                <c:pt idx="14">
                  <c:v>62781.514999999999</c:v>
                </c:pt>
                <c:pt idx="15">
                  <c:v>77493.205000000002</c:v>
                </c:pt>
                <c:pt idx="16">
                  <c:v>13464.723</c:v>
                </c:pt>
                <c:pt idx="17">
                  <c:v>15615.584999999999</c:v>
                </c:pt>
                <c:pt idx="18">
                  <c:v>35358.743000000002</c:v>
                </c:pt>
                <c:pt idx="19">
                  <c:v>38622.177000000003</c:v>
                </c:pt>
                <c:pt idx="20">
                  <c:v>64505.279999999999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3264"/>
        <c:axId val="125863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'Export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'Export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'Export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059E-4701-B93C-66C8EC548533}"/>
                  </c:ext>
                </c:extLst>
              </c15:ser>
            </c15:filteredLineSeries>
          </c:ext>
        </c:extLst>
      </c:lineChart>
      <c:catAx>
        <c:axId val="125863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3656"/>
        <c:crosses val="autoZero"/>
        <c:auto val="1"/>
        <c:lblAlgn val="ctr"/>
        <c:lblOffset val="100"/>
        <c:noMultiLvlLbl val="0"/>
      </c:catAx>
      <c:valAx>
        <c:axId val="12586365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Exportaciones a Estados Unidos por categorías LALL (miles de dólares)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326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947906935361896E-2"/>
          <c:y val="4.102563592841809E-2"/>
          <c:w val="0.86699301570354548"/>
          <c:h val="0.561896403187326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'Apertura '!$L$158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'!$L$159:$L$179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97933.392356425305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1040"/>
        <c:axId val="202671432"/>
      </c:barChart>
      <c:lineChart>
        <c:grouping val="standard"/>
        <c:varyColors val="0"/>
        <c:ser>
          <c:idx val="1"/>
          <c:order val="1"/>
          <c:tx>
            <c:strRef>
              <c:f>'Apertura '!$M$158</c:f>
              <c:strCache>
                <c:ptCount val="1"/>
                <c:pt idx="0">
                  <c:v>Porcentaje de 
Intercambio Comercial del PIB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'!$M$159:$M$179</c:f>
              <c:numCache>
                <c:formatCode>0.00%</c:formatCode>
                <c:ptCount val="21"/>
                <c:pt idx="0">
                  <c:v>1.6161500895761037E-2</c:v>
                </c:pt>
                <c:pt idx="1">
                  <c:v>1.955076912984199E-2</c:v>
                </c:pt>
                <c:pt idx="2">
                  <c:v>1.8370141817736437E-2</c:v>
                </c:pt>
                <c:pt idx="3">
                  <c:v>1.8604152936864803E-2</c:v>
                </c:pt>
                <c:pt idx="4">
                  <c:v>2.7832288676795391E-2</c:v>
                </c:pt>
                <c:pt idx="5">
                  <c:v>2.6880017797880452E-2</c:v>
                </c:pt>
                <c:pt idx="6">
                  <c:v>2.0666078920244461E-2</c:v>
                </c:pt>
                <c:pt idx="7">
                  <c:v>2.1230055867288562E-2</c:v>
                </c:pt>
                <c:pt idx="8">
                  <c:v>2.2571755616550487E-2</c:v>
                </c:pt>
                <c:pt idx="9">
                  <c:v>2.1544727084660285E-2</c:v>
                </c:pt>
                <c:pt idx="10">
                  <c:v>2.2177328220344947E-2</c:v>
                </c:pt>
                <c:pt idx="11">
                  <c:v>2.3173835416604588E-2</c:v>
                </c:pt>
                <c:pt idx="12">
                  <c:v>2.1347272186015068E-2</c:v>
                </c:pt>
                <c:pt idx="13">
                  <c:v>2.4953778266298934E-2</c:v>
                </c:pt>
                <c:pt idx="14">
                  <c:v>2.223388762213117E-2</c:v>
                </c:pt>
                <c:pt idx="15">
                  <c:v>2.4018014030037251E-2</c:v>
                </c:pt>
                <c:pt idx="16">
                  <c:v>2.6510911920105375E-2</c:v>
                </c:pt>
                <c:pt idx="17">
                  <c:v>2.3852063353249159E-2</c:v>
                </c:pt>
                <c:pt idx="18">
                  <c:v>2.0996690830004949E-2</c:v>
                </c:pt>
                <c:pt idx="19">
                  <c:v>1.7122085072829876E-2</c:v>
                </c:pt>
                <c:pt idx="20">
                  <c:v>1.6564937503231816E-2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'!$N$158</c:f>
              <c:strCache>
                <c:ptCount val="1"/>
                <c:pt idx="0">
                  <c:v>Porcentaje de 
Intercambio Comercial del PIB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'!$N$159:$N$179</c:f>
              <c:numCache>
                <c:formatCode>0.00%</c:formatCode>
                <c:ptCount val="21"/>
                <c:pt idx="0">
                  <c:v>1.9137037508139445E-3</c:v>
                </c:pt>
                <c:pt idx="1">
                  <c:v>1.8355407184293625E-3</c:v>
                </c:pt>
                <c:pt idx="2">
                  <c:v>1.6915637850279091E-3</c:v>
                </c:pt>
                <c:pt idx="3">
                  <c:v>1.9267106151407611E-3</c:v>
                </c:pt>
                <c:pt idx="4">
                  <c:v>1.8182647389151389E-3</c:v>
                </c:pt>
                <c:pt idx="5">
                  <c:v>1.5964469238061276E-3</c:v>
                </c:pt>
                <c:pt idx="6">
                  <c:v>1.7824675480086693E-3</c:v>
                </c:pt>
                <c:pt idx="7">
                  <c:v>1.6898987160342341E-3</c:v>
                </c:pt>
                <c:pt idx="8">
                  <c:v>1.8964496343526524E-3</c:v>
                </c:pt>
                <c:pt idx="9">
                  <c:v>1.6646625827177648E-3</c:v>
                </c:pt>
                <c:pt idx="10">
                  <c:v>1.4362264851173253E-3</c:v>
                </c:pt>
                <c:pt idx="11">
                  <c:v>1.5379345673982056E-3</c:v>
                </c:pt>
                <c:pt idx="12">
                  <c:v>1.3358789640994487E-3</c:v>
                </c:pt>
                <c:pt idx="13">
                  <c:v>1.4342469279909698E-3</c:v>
                </c:pt>
                <c:pt idx="14">
                  <c:v>1.2404816449427404E-3</c:v>
                </c:pt>
                <c:pt idx="15">
                  <c:v>1.2355483205632081E-3</c:v>
                </c:pt>
                <c:pt idx="16">
                  <c:v>1.2600159237146525E-3</c:v>
                </c:pt>
                <c:pt idx="17">
                  <c:v>1.1657835262059272E-3</c:v>
                </c:pt>
                <c:pt idx="18">
                  <c:v>1.1362943874184519E-3</c:v>
                </c:pt>
                <c:pt idx="19">
                  <c:v>1.2553227578209183E-3</c:v>
                </c:pt>
                <c:pt idx="20">
                  <c:v>1.6119844430345302E-3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'!$O$158</c:f>
              <c:strCache>
                <c:ptCount val="1"/>
                <c:pt idx="0">
                  <c:v>Porcentaje de 
Intercambio Comercial del PIB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'!$O$159:$O$179</c:f>
              <c:numCache>
                <c:formatCode>0.00%</c:formatCode>
                <c:ptCount val="21"/>
                <c:pt idx="0">
                  <c:v>4.8330035446001061E-3</c:v>
                </c:pt>
                <c:pt idx="1">
                  <c:v>5.143728032082121E-3</c:v>
                </c:pt>
                <c:pt idx="2">
                  <c:v>4.8432827636580109E-3</c:v>
                </c:pt>
                <c:pt idx="3">
                  <c:v>4.0124540849104714E-3</c:v>
                </c:pt>
                <c:pt idx="4">
                  <c:v>5.5895471510943257E-3</c:v>
                </c:pt>
                <c:pt idx="5">
                  <c:v>5.9208799455833863E-3</c:v>
                </c:pt>
                <c:pt idx="6">
                  <c:v>5.9434765792459945E-3</c:v>
                </c:pt>
                <c:pt idx="7">
                  <c:v>6.1383770237645515E-3</c:v>
                </c:pt>
                <c:pt idx="8">
                  <c:v>7.2999340041953803E-3</c:v>
                </c:pt>
                <c:pt idx="9">
                  <c:v>6.9239816627780434E-3</c:v>
                </c:pt>
                <c:pt idx="10">
                  <c:v>6.9555927237704238E-3</c:v>
                </c:pt>
                <c:pt idx="11">
                  <c:v>7.575955115198491E-3</c:v>
                </c:pt>
                <c:pt idx="12">
                  <c:v>6.533561732091458E-3</c:v>
                </c:pt>
                <c:pt idx="13">
                  <c:v>8.605834988875424E-3</c:v>
                </c:pt>
                <c:pt idx="14">
                  <c:v>6.6812330155870013E-3</c:v>
                </c:pt>
                <c:pt idx="15">
                  <c:v>6.9166515320521725E-3</c:v>
                </c:pt>
                <c:pt idx="16">
                  <c:v>8.4423578360063537E-3</c:v>
                </c:pt>
                <c:pt idx="17">
                  <c:v>8.694654958966274E-3</c:v>
                </c:pt>
                <c:pt idx="18">
                  <c:v>9.5505351803737912E-3</c:v>
                </c:pt>
                <c:pt idx="19">
                  <c:v>1.1756181110476119E-2</c:v>
                </c:pt>
                <c:pt idx="20">
                  <c:v>1.0329866678063057E-2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'!$P$158</c:f>
              <c:strCache>
                <c:ptCount val="1"/>
                <c:pt idx="0">
                  <c:v>Porcentaje de 
Intercambio Comercial del PIB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'!$P$159:$P$179</c:f>
              <c:numCache>
                <c:formatCode>0.00%</c:formatCode>
                <c:ptCount val="21"/>
                <c:pt idx="0">
                  <c:v>3.2744658010669396E-3</c:v>
                </c:pt>
                <c:pt idx="1">
                  <c:v>2.7240263335867841E-3</c:v>
                </c:pt>
                <c:pt idx="2">
                  <c:v>2.4088726912921458E-3</c:v>
                </c:pt>
                <c:pt idx="3">
                  <c:v>2.4347362283383797E-3</c:v>
                </c:pt>
                <c:pt idx="4">
                  <c:v>2.8166319641174378E-3</c:v>
                </c:pt>
                <c:pt idx="5">
                  <c:v>2.6579307494964295E-3</c:v>
                </c:pt>
                <c:pt idx="6">
                  <c:v>2.459623795509909E-3</c:v>
                </c:pt>
                <c:pt idx="7">
                  <c:v>2.281639082681483E-3</c:v>
                </c:pt>
                <c:pt idx="8">
                  <c:v>3.4590204719590545E-3</c:v>
                </c:pt>
                <c:pt idx="9">
                  <c:v>3.2552474249928718E-3</c:v>
                </c:pt>
                <c:pt idx="10">
                  <c:v>2.5076207285052061E-3</c:v>
                </c:pt>
                <c:pt idx="11">
                  <c:v>2.1483968179280915E-3</c:v>
                </c:pt>
                <c:pt idx="12">
                  <c:v>1.3549292233703558E-3</c:v>
                </c:pt>
                <c:pt idx="13">
                  <c:v>1.1021353682118369E-3</c:v>
                </c:pt>
                <c:pt idx="14">
                  <c:v>8.0425808934764893E-4</c:v>
                </c:pt>
                <c:pt idx="15">
                  <c:v>7.5814560939685969E-4</c:v>
                </c:pt>
                <c:pt idx="16">
                  <c:v>6.7715253607834251E-4</c:v>
                </c:pt>
                <c:pt idx="17">
                  <c:v>5.9739625465168606E-4</c:v>
                </c:pt>
                <c:pt idx="18">
                  <c:v>6.7986917089126256E-4</c:v>
                </c:pt>
                <c:pt idx="19">
                  <c:v>6.3780494324630903E-4</c:v>
                </c:pt>
                <c:pt idx="20">
                  <c:v>8.8822570276120901E-4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'!$Q$158</c:f>
              <c:strCache>
                <c:ptCount val="1"/>
                <c:pt idx="0">
                  <c:v>Porcentaje de 
Intercambio Comercial del PIB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'!$Q$159:$Q$179</c:f>
              <c:numCache>
                <c:formatCode>0.00%</c:formatCode>
                <c:ptCount val="21"/>
                <c:pt idx="0">
                  <c:v>1.9613908799241899E-3</c:v>
                </c:pt>
                <c:pt idx="1">
                  <c:v>1.9461272371767181E-3</c:v>
                </c:pt>
                <c:pt idx="2">
                  <c:v>1.8785841349325887E-3</c:v>
                </c:pt>
                <c:pt idx="3">
                  <c:v>1.8441388717619943E-3</c:v>
                </c:pt>
                <c:pt idx="4">
                  <c:v>1.9635358357616697E-3</c:v>
                </c:pt>
                <c:pt idx="5">
                  <c:v>1.5669501828874423E-3</c:v>
                </c:pt>
                <c:pt idx="6">
                  <c:v>1.6363272227782946E-3</c:v>
                </c:pt>
                <c:pt idx="7">
                  <c:v>1.6587063318382262E-3</c:v>
                </c:pt>
                <c:pt idx="8">
                  <c:v>1.9566527513235287E-3</c:v>
                </c:pt>
                <c:pt idx="9">
                  <c:v>1.5464523850029208E-3</c:v>
                </c:pt>
                <c:pt idx="10">
                  <c:v>1.5930936625296345E-3</c:v>
                </c:pt>
                <c:pt idx="11">
                  <c:v>1.7770343156507679E-3</c:v>
                </c:pt>
                <c:pt idx="12">
                  <c:v>1.6172108832441157E-3</c:v>
                </c:pt>
                <c:pt idx="13">
                  <c:v>1.5528060331152205E-3</c:v>
                </c:pt>
                <c:pt idx="14">
                  <c:v>1.1988871084852686E-3</c:v>
                </c:pt>
                <c:pt idx="15">
                  <c:v>1.1331987776689182E-3</c:v>
                </c:pt>
                <c:pt idx="16">
                  <c:v>1.1179846304111751E-3</c:v>
                </c:pt>
                <c:pt idx="17">
                  <c:v>1.1212134027024372E-3</c:v>
                </c:pt>
                <c:pt idx="18">
                  <c:v>1.0653918477111471E-3</c:v>
                </c:pt>
                <c:pt idx="19">
                  <c:v>1.1567559081738198E-3</c:v>
                </c:pt>
                <c:pt idx="20">
                  <c:v>1.288252697908E-3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'!$R$158</c:f>
              <c:strCache>
                <c:ptCount val="1"/>
                <c:pt idx="0">
                  <c:v>Porcentaje de 
Intercambio Comercial del PIB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'!$R$159:$R$179</c:f>
              <c:numCache>
                <c:formatCode>0.00%</c:formatCode>
                <c:ptCount val="21"/>
                <c:pt idx="0">
                  <c:v>1.3366798963617113E-3</c:v>
                </c:pt>
                <c:pt idx="1">
                  <c:v>1.0280906833315328E-3</c:v>
                </c:pt>
                <c:pt idx="2">
                  <c:v>9.5531131209457699E-4</c:v>
                </c:pt>
                <c:pt idx="3">
                  <c:v>8.2450253179264449E-4</c:v>
                </c:pt>
                <c:pt idx="4">
                  <c:v>6.5134992932464736E-4</c:v>
                </c:pt>
                <c:pt idx="5">
                  <c:v>4.5778800925896858E-4</c:v>
                </c:pt>
                <c:pt idx="6">
                  <c:v>5.0400747770872523E-4</c:v>
                </c:pt>
                <c:pt idx="7">
                  <c:v>3.8712082863442883E-4</c:v>
                </c:pt>
                <c:pt idx="8">
                  <c:v>4.4702344721460547E-4</c:v>
                </c:pt>
                <c:pt idx="9">
                  <c:v>6.4163782866097905E-4</c:v>
                </c:pt>
                <c:pt idx="10">
                  <c:v>7.200756774165619E-4</c:v>
                </c:pt>
                <c:pt idx="11">
                  <c:v>9.0433338077456E-4</c:v>
                </c:pt>
                <c:pt idx="12">
                  <c:v>7.0182325302038662E-4</c:v>
                </c:pt>
                <c:pt idx="13">
                  <c:v>1.0174454631501515E-3</c:v>
                </c:pt>
                <c:pt idx="14">
                  <c:v>8.1473746234287444E-4</c:v>
                </c:pt>
                <c:pt idx="15">
                  <c:v>7.5691444524450383E-4</c:v>
                </c:pt>
                <c:pt idx="16">
                  <c:v>1.0074309590607643E-3</c:v>
                </c:pt>
                <c:pt idx="17">
                  <c:v>7.5144952294722909E-4</c:v>
                </c:pt>
                <c:pt idx="18">
                  <c:v>9.0030462729792735E-4</c:v>
                </c:pt>
                <c:pt idx="19">
                  <c:v>7.4826896493609811E-4</c:v>
                </c:pt>
                <c:pt idx="20">
                  <c:v>7.0845920035657935E-4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'!$S$158</c:f>
              <c:strCache>
                <c:ptCount val="1"/>
                <c:pt idx="0">
                  <c:v>Porcentaje de 
Intercambio Comercial del PIB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'!$S$159:$S$179</c:f>
              <c:numCache>
                <c:formatCode>0.00%</c:formatCode>
                <c:ptCount val="21"/>
                <c:pt idx="0">
                  <c:v>4.2296576800535763E-3</c:v>
                </c:pt>
                <c:pt idx="1">
                  <c:v>3.4647891047953649E-3</c:v>
                </c:pt>
                <c:pt idx="2">
                  <c:v>3.6758001933973237E-3</c:v>
                </c:pt>
                <c:pt idx="3">
                  <c:v>4.302668140918205E-3</c:v>
                </c:pt>
                <c:pt idx="4">
                  <c:v>5.2918920459512691E-3</c:v>
                </c:pt>
                <c:pt idx="5">
                  <c:v>4.9396915278915625E-3</c:v>
                </c:pt>
                <c:pt idx="6">
                  <c:v>4.547473394753151E-3</c:v>
                </c:pt>
                <c:pt idx="7">
                  <c:v>3.6878504799012449E-3</c:v>
                </c:pt>
                <c:pt idx="8">
                  <c:v>3.8141170472010214E-3</c:v>
                </c:pt>
                <c:pt idx="9">
                  <c:v>3.8932549825608253E-3</c:v>
                </c:pt>
                <c:pt idx="10">
                  <c:v>3.9549035060477359E-3</c:v>
                </c:pt>
                <c:pt idx="11">
                  <c:v>4.1945044387597134E-3</c:v>
                </c:pt>
                <c:pt idx="12">
                  <c:v>4.0535272348982019E-3</c:v>
                </c:pt>
                <c:pt idx="13">
                  <c:v>3.8854002004104814E-3</c:v>
                </c:pt>
                <c:pt idx="14">
                  <c:v>3.139088339380724E-3</c:v>
                </c:pt>
                <c:pt idx="15">
                  <c:v>3.0865744503916813E-3</c:v>
                </c:pt>
                <c:pt idx="16">
                  <c:v>3.1396910528853749E-3</c:v>
                </c:pt>
                <c:pt idx="17">
                  <c:v>2.9798905260189092E-3</c:v>
                </c:pt>
                <c:pt idx="18">
                  <c:v>2.8104965399877307E-3</c:v>
                </c:pt>
                <c:pt idx="19">
                  <c:v>3.0179674195327838E-3</c:v>
                </c:pt>
                <c:pt idx="20">
                  <c:v>3.4118176869608347E-3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'!$T$158</c:f>
              <c:strCache>
                <c:ptCount val="1"/>
                <c:pt idx="0">
                  <c:v>Porcentaje de 
Intercambio Comercial del PIB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'!$T$159:$T$179</c:f>
              <c:numCache>
                <c:formatCode>0.00%</c:formatCode>
                <c:ptCount val="21"/>
                <c:pt idx="0">
                  <c:v>5.2153754924285046E-3</c:v>
                </c:pt>
                <c:pt idx="1">
                  <c:v>5.300584181722261E-3</c:v>
                </c:pt>
                <c:pt idx="2">
                  <c:v>5.2386486696625626E-3</c:v>
                </c:pt>
                <c:pt idx="3">
                  <c:v>4.6635518786599288E-3</c:v>
                </c:pt>
                <c:pt idx="4">
                  <c:v>4.429588168561897E-3</c:v>
                </c:pt>
                <c:pt idx="5">
                  <c:v>3.6573990256469043E-3</c:v>
                </c:pt>
                <c:pt idx="6">
                  <c:v>4.4145345125099766E-3</c:v>
                </c:pt>
                <c:pt idx="7">
                  <c:v>3.4167093056696979E-3</c:v>
                </c:pt>
                <c:pt idx="8">
                  <c:v>4.2629341549608214E-3</c:v>
                </c:pt>
                <c:pt idx="9">
                  <c:v>4.081083171841385E-3</c:v>
                </c:pt>
                <c:pt idx="10">
                  <c:v>4.3483581832502284E-3</c:v>
                </c:pt>
                <c:pt idx="11">
                  <c:v>4.755335179055179E-3</c:v>
                </c:pt>
                <c:pt idx="12">
                  <c:v>4.5446311062447365E-3</c:v>
                </c:pt>
                <c:pt idx="13">
                  <c:v>4.8769841156760261E-3</c:v>
                </c:pt>
                <c:pt idx="14">
                  <c:v>4.7337587312742072E-3</c:v>
                </c:pt>
                <c:pt idx="15">
                  <c:v>4.3458375488481301E-3</c:v>
                </c:pt>
                <c:pt idx="16">
                  <c:v>3.9642206633512386E-3</c:v>
                </c:pt>
                <c:pt idx="17">
                  <c:v>3.6750474250234655E-3</c:v>
                </c:pt>
                <c:pt idx="18">
                  <c:v>3.145569665107182E-3</c:v>
                </c:pt>
                <c:pt idx="19">
                  <c:v>3.2940211139632306E-3</c:v>
                </c:pt>
                <c:pt idx="20">
                  <c:v>3.7201511607113172E-3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'!$U$158</c:f>
              <c:strCache>
                <c:ptCount val="1"/>
                <c:pt idx="0">
                  <c:v>Porcentaje de 
Intercambio Comercial del PIB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'!$A$159:$A$179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'!$U$159:$U$179</c:f>
              <c:numCache>
                <c:formatCode>0.00%</c:formatCode>
                <c:ptCount val="21"/>
                <c:pt idx="0">
                  <c:v>3.7430223031245987E-3</c:v>
                </c:pt>
                <c:pt idx="1">
                  <c:v>3.5667152691403392E-3</c:v>
                </c:pt>
                <c:pt idx="2">
                  <c:v>4.2342616905230012E-3</c:v>
                </c:pt>
                <c:pt idx="3">
                  <c:v>3.7898716404627802E-3</c:v>
                </c:pt>
                <c:pt idx="4">
                  <c:v>3.3294743537966381E-3</c:v>
                </c:pt>
                <c:pt idx="5">
                  <c:v>2.4570621094148785E-3</c:v>
                </c:pt>
                <c:pt idx="6">
                  <c:v>3.1594363738064062E-3</c:v>
                </c:pt>
                <c:pt idx="7">
                  <c:v>2.1741370116648523E-3</c:v>
                </c:pt>
                <c:pt idx="8">
                  <c:v>2.0530622960657427E-3</c:v>
                </c:pt>
                <c:pt idx="9">
                  <c:v>1.8574444697663937E-3</c:v>
                </c:pt>
                <c:pt idx="10">
                  <c:v>2.093545266069665E-3</c:v>
                </c:pt>
                <c:pt idx="11">
                  <c:v>2.1000160692243208E-3</c:v>
                </c:pt>
                <c:pt idx="12">
                  <c:v>2.0028152689411174E-3</c:v>
                </c:pt>
                <c:pt idx="13">
                  <c:v>1.9073514514448505E-3</c:v>
                </c:pt>
                <c:pt idx="14">
                  <c:v>1.5604673388514587E-3</c:v>
                </c:pt>
                <c:pt idx="15">
                  <c:v>1.2832477547202795E-3</c:v>
                </c:pt>
                <c:pt idx="16">
                  <c:v>1.2045868930685882E-3</c:v>
                </c:pt>
                <c:pt idx="17">
                  <c:v>1.0068563860813216E-3</c:v>
                </c:pt>
                <c:pt idx="18">
                  <c:v>9.926735485598949E-4</c:v>
                </c:pt>
                <c:pt idx="19">
                  <c:v>1.0768082147401994E-3</c:v>
                </c:pt>
                <c:pt idx="20">
                  <c:v>1.0625194403471056E-3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'!$V$158</c:f>
              <c:strCache>
                <c:ptCount val="1"/>
                <c:pt idx="0">
                  <c:v>Porcentaje de 
Intercambio Comercial del PIB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'!$V$159:$V$179</c:f>
              <c:numCache>
                <c:formatCode>0.00%</c:formatCode>
                <c:ptCount val="21"/>
                <c:pt idx="0">
                  <c:v>1.6269231522336605E-3</c:v>
                </c:pt>
                <c:pt idx="1">
                  <c:v>1.6232476830880941E-3</c:v>
                </c:pt>
                <c:pt idx="2">
                  <c:v>2.2475396106456072E-3</c:v>
                </c:pt>
                <c:pt idx="3">
                  <c:v>2.311481574393771E-3</c:v>
                </c:pt>
                <c:pt idx="4">
                  <c:v>2.857721074484401E-3</c:v>
                </c:pt>
                <c:pt idx="5">
                  <c:v>2.3934473209795224E-3</c:v>
                </c:pt>
                <c:pt idx="6">
                  <c:v>4.4925558405863701E-3</c:v>
                </c:pt>
                <c:pt idx="7">
                  <c:v>4.4940960014760896E-3</c:v>
                </c:pt>
                <c:pt idx="8">
                  <c:v>3.7057452064944889E-3</c:v>
                </c:pt>
                <c:pt idx="9">
                  <c:v>3.1639211530988865E-3</c:v>
                </c:pt>
                <c:pt idx="10">
                  <c:v>3.0990209543684255E-3</c:v>
                </c:pt>
                <c:pt idx="11">
                  <c:v>2.6042932223513033E-3</c:v>
                </c:pt>
                <c:pt idx="12">
                  <c:v>2.094711899596573E-3</c:v>
                </c:pt>
                <c:pt idx="13">
                  <c:v>2.5490344630019358E-3</c:v>
                </c:pt>
                <c:pt idx="14">
                  <c:v>3.7047105620436442E-3</c:v>
                </c:pt>
                <c:pt idx="15">
                  <c:v>2.1362088669549398E-3</c:v>
                </c:pt>
                <c:pt idx="16">
                  <c:v>2.8746629206625697E-3</c:v>
                </c:pt>
                <c:pt idx="17">
                  <c:v>1.6231617887761923E-3</c:v>
                </c:pt>
                <c:pt idx="18">
                  <c:v>2.6035297378167719E-3</c:v>
                </c:pt>
                <c:pt idx="19">
                  <c:v>1.67774492502871E-3</c:v>
                </c:pt>
                <c:pt idx="20">
                  <c:v>3.0930749610192619E-3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72216"/>
        <c:axId val="202671824"/>
      </c:lineChart>
      <c:catAx>
        <c:axId val="20267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1432"/>
        <c:crosses val="autoZero"/>
        <c:auto val="1"/>
        <c:lblAlgn val="ctr"/>
        <c:lblOffset val="100"/>
        <c:noMultiLvlLbl val="0"/>
      </c:catAx>
      <c:valAx>
        <c:axId val="202671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baseline="0">
                    <a:effectLst/>
                  </a:rPr>
                  <a:t>Miles de dólares</a:t>
                </a:r>
                <a:endParaRPr lang="es-CO" sz="1050">
                  <a:effectLst/>
                </a:endParaRPr>
              </a:p>
            </c:rich>
          </c:tx>
          <c:layout>
            <c:manualLayout>
              <c:xMode val="edge"/>
              <c:yMode val="edge"/>
              <c:x val="1.2052730696798493E-2"/>
              <c:y val="0.610830147253662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1040"/>
        <c:crosses val="autoZero"/>
        <c:crossBetween val="between"/>
      </c:valAx>
      <c:valAx>
        <c:axId val="202671824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2216"/>
        <c:crosses val="max"/>
        <c:crossBetween val="between"/>
      </c:valAx>
      <c:catAx>
        <c:axId val="20267221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671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'!$L$183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'!$L$184:$L$204</c:f>
              <c:numCache>
                <c:formatCode>"$"\ #,##0</c:formatCode>
                <c:ptCount val="21"/>
                <c:pt idx="0">
                  <c:v>7664.06</c:v>
                </c:pt>
                <c:pt idx="1">
                  <c:v>8100.201</c:v>
                </c:pt>
                <c:pt idx="2">
                  <c:v>8608.5149999999994</c:v>
                </c:pt>
                <c:pt idx="3">
                  <c:v>9089.1679999999997</c:v>
                </c:pt>
                <c:pt idx="4">
                  <c:v>9660.6239999999998</c:v>
                </c:pt>
                <c:pt idx="5">
                  <c:v>10284.779</c:v>
                </c:pt>
                <c:pt idx="6">
                  <c:v>10621.824000000001</c:v>
                </c:pt>
                <c:pt idx="7">
                  <c:v>10977.513999999999</c:v>
                </c:pt>
                <c:pt idx="8">
                  <c:v>11510.67</c:v>
                </c:pt>
                <c:pt idx="9">
                  <c:v>12274.928</c:v>
                </c:pt>
                <c:pt idx="10">
                  <c:v>13093.726000000001</c:v>
                </c:pt>
                <c:pt idx="11">
                  <c:v>13855.888000000001</c:v>
                </c:pt>
                <c:pt idx="12">
                  <c:v>14477.635</c:v>
                </c:pt>
                <c:pt idx="13">
                  <c:v>14718.582</c:v>
                </c:pt>
                <c:pt idx="14">
                  <c:v>14418.739</c:v>
                </c:pt>
                <c:pt idx="15">
                  <c:v>14964.371999999999</c:v>
                </c:pt>
                <c:pt idx="16">
                  <c:v>15517.925999999999</c:v>
                </c:pt>
                <c:pt idx="17">
                  <c:v>16155.254999999999</c:v>
                </c:pt>
                <c:pt idx="18">
                  <c:v>16663.16</c:v>
                </c:pt>
                <c:pt idx="19">
                  <c:v>17348.071499999998</c:v>
                </c:pt>
                <c:pt idx="20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673000"/>
        <c:axId val="202673392"/>
      </c:barChart>
      <c:lineChart>
        <c:grouping val="standard"/>
        <c:varyColors val="0"/>
        <c:ser>
          <c:idx val="1"/>
          <c:order val="1"/>
          <c:tx>
            <c:strRef>
              <c:f>'Apertura '!$M$183</c:f>
              <c:strCache>
                <c:ptCount val="1"/>
                <c:pt idx="0">
                  <c:v>Porcentaje de 
Intercambio Comercial del PIB USA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'!$M$184:$M$204</c:f>
              <c:numCache>
                <c:formatCode>0.000000%</c:formatCode>
                <c:ptCount val="21"/>
                <c:pt idx="0">
                  <c:v>1.9507368848886884E-3</c:v>
                </c:pt>
                <c:pt idx="1">
                  <c:v>2.3450713260078364E-3</c:v>
                </c:pt>
                <c:pt idx="2">
                  <c:v>2.2760607230166876E-3</c:v>
                </c:pt>
                <c:pt idx="3">
                  <c:v>2.0149946111679309E-3</c:v>
                </c:pt>
                <c:pt idx="4">
                  <c:v>2.4830259308301415E-3</c:v>
                </c:pt>
                <c:pt idx="5">
                  <c:v>2.6106083397611167E-3</c:v>
                </c:pt>
                <c:pt idx="6">
                  <c:v>1.9106720375897774E-3</c:v>
                </c:pt>
                <c:pt idx="7">
                  <c:v>1.8939911085515356E-3</c:v>
                </c:pt>
                <c:pt idx="8">
                  <c:v>1.8567096950047217E-3</c:v>
                </c:pt>
                <c:pt idx="9">
                  <c:v>2.0548764326764279E-3</c:v>
                </c:pt>
                <c:pt idx="10">
                  <c:v>2.4824470849626763E-3</c:v>
                </c:pt>
                <c:pt idx="11">
                  <c:v>2.7193040864649022E-3</c:v>
                </c:pt>
                <c:pt idx="12">
                  <c:v>3.0583561244636984E-3</c:v>
                </c:pt>
                <c:pt idx="13">
                  <c:v>4.1364607375221326E-3</c:v>
                </c:pt>
                <c:pt idx="14">
                  <c:v>3.6055613091408338E-3</c:v>
                </c:pt>
                <c:pt idx="15">
                  <c:v>4.6066796424868344E-3</c:v>
                </c:pt>
                <c:pt idx="16">
                  <c:v>5.7302513725094447E-3</c:v>
                </c:pt>
                <c:pt idx="17">
                  <c:v>5.4577576104493548E-3</c:v>
                </c:pt>
                <c:pt idx="18">
                  <c:v>4.7906707968356542E-3</c:v>
                </c:pt>
                <c:pt idx="19">
                  <c:v>3.7348654555061068E-3</c:v>
                </c:pt>
                <c:pt idx="20">
                  <c:v>2.695877083830631E-3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'!$N$183</c:f>
              <c:strCache>
                <c:ptCount val="1"/>
                <c:pt idx="0">
                  <c:v>Porcentaje de 
Intercambio Comercial del PIB USA 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'!$N$184:$N$204</c:f>
              <c:numCache>
                <c:formatCode>0.000000%</c:formatCode>
                <c:ptCount val="21"/>
                <c:pt idx="0">
                  <c:v>2.3098922046539301E-4</c:v>
                </c:pt>
                <c:pt idx="1">
                  <c:v>2.2016903160798108E-4</c:v>
                </c:pt>
                <c:pt idx="2">
                  <c:v>2.0958476694296288E-4</c:v>
                </c:pt>
                <c:pt idx="3">
                  <c:v>2.086798318613981E-4</c:v>
                </c:pt>
                <c:pt idx="4">
                  <c:v>1.6221441751588717E-4</c:v>
                </c:pt>
                <c:pt idx="5">
                  <c:v>1.550481731304095E-4</c:v>
                </c:pt>
                <c:pt idx="6">
                  <c:v>1.64797149717412E-4</c:v>
                </c:pt>
                <c:pt idx="7">
                  <c:v>1.507604672606202E-4</c:v>
                </c:pt>
                <c:pt idx="8">
                  <c:v>1.5599834067000446E-4</c:v>
                </c:pt>
                <c:pt idx="9">
                  <c:v>1.5877090928761455E-4</c:v>
                </c:pt>
                <c:pt idx="10">
                  <c:v>1.6076581524617208E-4</c:v>
                </c:pt>
                <c:pt idx="11">
                  <c:v>1.8046696537962778E-4</c:v>
                </c:pt>
                <c:pt idx="12">
                  <c:v>1.9138715128541367E-4</c:v>
                </c:pt>
                <c:pt idx="13">
                  <c:v>2.3774780885821748E-4</c:v>
                </c:pt>
                <c:pt idx="14">
                  <c:v>2.0116286902758973E-4</c:v>
                </c:pt>
                <c:pt idx="15">
                  <c:v>2.3697943087755372E-4</c:v>
                </c:pt>
                <c:pt idx="16">
                  <c:v>2.7234853323826908E-4</c:v>
                </c:pt>
                <c:pt idx="17">
                  <c:v>2.6675109058940888E-4</c:v>
                </c:pt>
                <c:pt idx="18">
                  <c:v>2.5926048930695019E-4</c:v>
                </c:pt>
                <c:pt idx="19">
                  <c:v>2.7382538889120906E-4</c:v>
                </c:pt>
                <c:pt idx="20">
                  <c:v>2.6234399729068868E-4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'!$O$183</c:f>
              <c:strCache>
                <c:ptCount val="1"/>
                <c:pt idx="0">
                  <c:v>Porcentaje de 
Intercambio Comercial del PIB USA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'!$O$184:$O$204</c:f>
              <c:numCache>
                <c:formatCode>0.000000%</c:formatCode>
                <c:ptCount val="21"/>
                <c:pt idx="0">
                  <c:v>5.8335660407147127E-4</c:v>
                </c:pt>
                <c:pt idx="1">
                  <c:v>6.1697875089766286E-4</c:v>
                </c:pt>
                <c:pt idx="2">
                  <c:v>6.0008277443902934E-4</c:v>
                </c:pt>
                <c:pt idx="3">
                  <c:v>4.3458433104108095E-4</c:v>
                </c:pt>
                <c:pt idx="4">
                  <c:v>4.9866508208993546E-4</c:v>
                </c:pt>
                <c:pt idx="5">
                  <c:v>5.7504048847330604E-4</c:v>
                </c:pt>
                <c:pt idx="6">
                  <c:v>5.4950116806680286E-4</c:v>
                </c:pt>
                <c:pt idx="7">
                  <c:v>5.4762133348224386E-4</c:v>
                </c:pt>
                <c:pt idx="8">
                  <c:v>6.0047868977218533E-4</c:v>
                </c:pt>
                <c:pt idx="9">
                  <c:v>6.6039020514010343E-4</c:v>
                </c:pt>
                <c:pt idx="10">
                  <c:v>7.7858300647195449E-4</c:v>
                </c:pt>
                <c:pt idx="11">
                  <c:v>8.8899076623598556E-4</c:v>
                </c:pt>
                <c:pt idx="12">
                  <c:v>9.3604271139588761E-4</c:v>
                </c:pt>
                <c:pt idx="13">
                  <c:v>1.4265454379368881E-3</c:v>
                </c:pt>
                <c:pt idx="14">
                  <c:v>1.0834630302968935E-3</c:v>
                </c:pt>
                <c:pt idx="15">
                  <c:v>1.3266208341385795E-3</c:v>
                </c:pt>
                <c:pt idx="16">
                  <c:v>1.8247894573669189E-3</c:v>
                </c:pt>
                <c:pt idx="17">
                  <c:v>1.9894848747358061E-3</c:v>
                </c:pt>
                <c:pt idx="18">
                  <c:v>2.1790800442413084E-3</c:v>
                </c:pt>
                <c:pt idx="19">
                  <c:v>2.5643929773404499E-3</c:v>
                </c:pt>
                <c:pt idx="20">
                  <c:v>1.6811443357985928E-3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'!$P$183</c:f>
              <c:strCache>
                <c:ptCount val="1"/>
                <c:pt idx="0">
                  <c:v>Porcentaje de 
Intercambio Comercial del PIB USA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'!$P$184:$P$204</c:f>
              <c:numCache>
                <c:formatCode>0.000000%</c:formatCode>
                <c:ptCount val="21"/>
                <c:pt idx="0">
                  <c:v>3.9523688162670955E-4</c:v>
                </c:pt>
                <c:pt idx="1">
                  <c:v>3.2674090741698883E-4</c:v>
                </c:pt>
                <c:pt idx="2">
                  <c:v>2.9845934635648537E-4</c:v>
                </c:pt>
                <c:pt idx="3">
                  <c:v>2.6370350729571732E-4</c:v>
                </c:pt>
                <c:pt idx="4">
                  <c:v>2.5128261228260203E-4</c:v>
                </c:pt>
                <c:pt idx="5">
                  <c:v>2.5814031200864892E-4</c:v>
                </c:pt>
                <c:pt idx="6">
                  <c:v>2.2740329344564551E-4</c:v>
                </c:pt>
                <c:pt idx="7">
                  <c:v>2.0355123710158785E-4</c:v>
                </c:pt>
                <c:pt idx="8">
                  <c:v>2.8453244641710694E-4</c:v>
                </c:pt>
                <c:pt idx="9">
                  <c:v>3.1047648874192992E-4</c:v>
                </c:pt>
                <c:pt idx="10">
                  <c:v>2.8069367535260776E-4</c:v>
                </c:pt>
                <c:pt idx="11">
                  <c:v>2.5210087761968054E-4</c:v>
                </c:pt>
                <c:pt idx="12">
                  <c:v>1.9411642163930781E-4</c:v>
                </c:pt>
                <c:pt idx="13">
                  <c:v>1.8269536698575989E-4</c:v>
                </c:pt>
                <c:pt idx="14">
                  <c:v>1.3042261878795365E-4</c:v>
                </c:pt>
                <c:pt idx="15">
                  <c:v>1.4541310286860019E-4</c:v>
                </c:pt>
                <c:pt idx="16">
                  <c:v>1.4636442009067447E-4</c:v>
                </c:pt>
                <c:pt idx="17">
                  <c:v>1.3669441955574212E-4</c:v>
                </c:pt>
                <c:pt idx="18">
                  <c:v>1.5512108117547932E-4</c:v>
                </c:pt>
                <c:pt idx="19">
                  <c:v>1.3912532496767726E-4</c:v>
                </c:pt>
                <c:pt idx="20">
                  <c:v>1.4455516761690927E-4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'!$Q$183</c:f>
              <c:strCache>
                <c:ptCount val="1"/>
                <c:pt idx="0">
                  <c:v>Porcentaje de 
Intercambio Comercial del PIB USA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'!$Q$184:$Q$204</c:f>
              <c:numCache>
                <c:formatCode>0.000000%</c:formatCode>
                <c:ptCount val="21"/>
                <c:pt idx="0">
                  <c:v>2.3674518597192613E-4</c:v>
                </c:pt>
                <c:pt idx="1">
                  <c:v>2.3343363886896138E-4</c:v>
                </c:pt>
                <c:pt idx="2">
                  <c:v>2.3275658984156966E-4</c:v>
                </c:pt>
                <c:pt idx="3">
                  <c:v>1.9973658039987822E-4</c:v>
                </c:pt>
                <c:pt idx="4">
                  <c:v>1.7517461294425701E-4</c:v>
                </c:pt>
                <c:pt idx="5">
                  <c:v>1.521834265957489E-4</c:v>
                </c:pt>
                <c:pt idx="6">
                  <c:v>1.5128581870684358E-4</c:v>
                </c:pt>
                <c:pt idx="7">
                  <c:v>1.4797770970731625E-4</c:v>
                </c:pt>
                <c:pt idx="8">
                  <c:v>1.609505345909491E-4</c:v>
                </c:pt>
                <c:pt idx="9">
                  <c:v>1.474963478400851E-4</c:v>
                </c:pt>
                <c:pt idx="10">
                  <c:v>1.783249397459516E-4</c:v>
                </c:pt>
                <c:pt idx="11">
                  <c:v>2.0852381962094377E-4</c:v>
                </c:pt>
                <c:pt idx="12">
                  <c:v>2.3169268495855849E-4</c:v>
                </c:pt>
                <c:pt idx="13">
                  <c:v>2.574007479117214E-4</c:v>
                </c:pt>
                <c:pt idx="14">
                  <c:v>1.9441768555488798E-4</c:v>
                </c:pt>
                <c:pt idx="15">
                  <c:v>2.173486839273977E-4</c:v>
                </c:pt>
                <c:pt idx="16">
                  <c:v>2.4164890978343369E-4</c:v>
                </c:pt>
                <c:pt idx="17">
                  <c:v>2.565526885833743E-4</c:v>
                </c:pt>
                <c:pt idx="18">
                  <c:v>2.4308314359341204E-4</c:v>
                </c:pt>
                <c:pt idx="19">
                  <c:v>2.5232485783794467E-4</c:v>
                </c:pt>
                <c:pt idx="20">
                  <c:v>2.0965795529235092E-4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'!$R$183</c:f>
              <c:strCache>
                <c:ptCount val="1"/>
                <c:pt idx="0">
                  <c:v>Porcentaje de 
Intercambio Comercial del PIB USA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'!$R$184:$R$204</c:f>
              <c:numCache>
                <c:formatCode>0.000000%</c:formatCode>
                <c:ptCount val="21"/>
                <c:pt idx="0">
                  <c:v>1.6134088002964486E-4</c:v>
                </c:pt>
                <c:pt idx="1">
                  <c:v>1.2331719361038078E-4</c:v>
                </c:pt>
                <c:pt idx="2">
                  <c:v>1.1836307946260188E-4</c:v>
                </c:pt>
                <c:pt idx="3">
                  <c:v>8.9300929964106728E-5</c:v>
                </c:pt>
                <c:pt idx="4">
                  <c:v>5.8109441998777716E-5</c:v>
                </c:pt>
                <c:pt idx="5">
                  <c:v>4.4460729297148731E-5</c:v>
                </c:pt>
                <c:pt idx="6">
                  <c:v>4.6597760422315415E-5</c:v>
                </c:pt>
                <c:pt idx="7">
                  <c:v>3.4536103529451209E-5</c:v>
                </c:pt>
                <c:pt idx="8">
                  <c:v>3.6771298716755837E-5</c:v>
                </c:pt>
                <c:pt idx="9">
                  <c:v>6.1197640018743898E-5</c:v>
                </c:pt>
                <c:pt idx="10">
                  <c:v>8.0602575233359859E-5</c:v>
                </c:pt>
                <c:pt idx="11">
                  <c:v>1.0611784426952643E-4</c:v>
                </c:pt>
                <c:pt idx="12">
                  <c:v>1.0054799627149046E-4</c:v>
                </c:pt>
                <c:pt idx="13">
                  <c:v>1.6865675273609917E-4</c:v>
                </c:pt>
                <c:pt idx="14">
                  <c:v>1.321220076873574E-4</c:v>
                </c:pt>
                <c:pt idx="15">
                  <c:v>1.4517696432566634E-4</c:v>
                </c:pt>
                <c:pt idx="16">
                  <c:v>2.1775307666759076E-4</c:v>
                </c:pt>
                <c:pt idx="17">
                  <c:v>1.7194442644204627E-4</c:v>
                </c:pt>
                <c:pt idx="18">
                  <c:v>2.0541632589496828E-4</c:v>
                </c:pt>
                <c:pt idx="19">
                  <c:v>1.6322100355650485E-4</c:v>
                </c:pt>
                <c:pt idx="20">
                  <c:v>1.1529889096760259E-4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'!$S$183</c:f>
              <c:strCache>
                <c:ptCount val="1"/>
                <c:pt idx="0">
                  <c:v>Porcentaje de 
Intercambio Comercial del PIB USA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'!$S$184:$S$204</c:f>
              <c:numCache>
                <c:formatCode>0.000000%</c:formatCode>
                <c:ptCount val="21"/>
                <c:pt idx="0">
                  <c:v>5.105311258001633E-4</c:v>
                </c:pt>
                <c:pt idx="1">
                  <c:v>4.1559375625370285E-4</c:v>
                </c:pt>
                <c:pt idx="2">
                  <c:v>4.5543167433639831E-4</c:v>
                </c:pt>
                <c:pt idx="3">
                  <c:v>4.6601708484208891E-4</c:v>
                </c:pt>
                <c:pt idx="4">
                  <c:v>4.7211012094042784E-4</c:v>
                </c:pt>
                <c:pt idx="5">
                  <c:v>4.7974670238417374E-4</c:v>
                </c:pt>
                <c:pt idx="6">
                  <c:v>4.2043438866996857E-4</c:v>
                </c:pt>
                <c:pt idx="7">
                  <c:v>3.2900318596724174E-4</c:v>
                </c:pt>
                <c:pt idx="8">
                  <c:v>3.1374201545175044E-4</c:v>
                </c:pt>
                <c:pt idx="9">
                  <c:v>3.713278835525553E-4</c:v>
                </c:pt>
                <c:pt idx="10">
                  <c:v>4.4269709057605147E-4</c:v>
                </c:pt>
                <c:pt idx="11">
                  <c:v>4.9219876019494378E-4</c:v>
                </c:pt>
                <c:pt idx="12">
                  <c:v>5.8073601800294038E-4</c:v>
                </c:pt>
                <c:pt idx="13">
                  <c:v>6.4406300348769999E-4</c:v>
                </c:pt>
                <c:pt idx="14">
                  <c:v>5.0905067322461423E-4</c:v>
                </c:pt>
                <c:pt idx="15">
                  <c:v>5.9200813472159064E-4</c:v>
                </c:pt>
                <c:pt idx="16">
                  <c:v>6.7863448150223165E-4</c:v>
                </c:pt>
                <c:pt idx="17">
                  <c:v>6.8184961425864221E-4</c:v>
                </c:pt>
                <c:pt idx="18">
                  <c:v>6.4125170045777633E-4</c:v>
                </c:pt>
                <c:pt idx="19">
                  <c:v>6.5831364656296235E-4</c:v>
                </c:pt>
                <c:pt idx="20">
                  <c:v>5.5525963286557831E-4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'!$T$183</c:f>
              <c:strCache>
                <c:ptCount val="1"/>
                <c:pt idx="0">
                  <c:v>Porcentaje de 
Intercambio Comercial del PIB USA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'!$T$184:$T$204</c:f>
              <c:numCache>
                <c:formatCode>0.000000%</c:formatCode>
                <c:ptCount val="21"/>
                <c:pt idx="0">
                  <c:v>6.2950993272495261E-4</c:v>
                </c:pt>
                <c:pt idx="1">
                  <c:v>6.3579329759841765E-4</c:v>
                </c:pt>
                <c:pt idx="2">
                  <c:v>6.4906861346004506E-4</c:v>
                </c:pt>
                <c:pt idx="3">
                  <c:v>5.0510399136642658E-4</c:v>
                </c:pt>
                <c:pt idx="4">
                  <c:v>3.951806627605008E-4</c:v>
                </c:pt>
                <c:pt idx="5">
                  <c:v>3.5520945224005302E-4</c:v>
                </c:pt>
                <c:pt idx="6">
                  <c:v>4.081435904982044E-4</c:v>
                </c:pt>
                <c:pt idx="7">
                  <c:v>3.0481394330264576E-4</c:v>
                </c:pt>
                <c:pt idx="8">
                  <c:v>3.5066085727416385E-4</c:v>
                </c:pt>
                <c:pt idx="9">
                  <c:v>3.8924241633026278E-4</c:v>
                </c:pt>
                <c:pt idx="10">
                  <c:v>4.8673893397494341E-4</c:v>
                </c:pt>
                <c:pt idx="11">
                  <c:v>5.5800872632630978E-4</c:v>
                </c:pt>
                <c:pt idx="12">
                  <c:v>6.5109491536428422E-4</c:v>
                </c:pt>
                <c:pt idx="13">
                  <c:v>8.0843281913977856E-4</c:v>
                </c:pt>
                <c:pt idx="14">
                  <c:v>7.6765060696361884E-4</c:v>
                </c:pt>
                <c:pt idx="15">
                  <c:v>8.335360842406217E-4</c:v>
                </c:pt>
                <c:pt idx="16">
                  <c:v>8.568539990460066E-4</c:v>
                </c:pt>
                <c:pt idx="17">
                  <c:v>8.4091333129684433E-4</c:v>
                </c:pt>
                <c:pt idx="18">
                  <c:v>7.17703035018568E-4</c:v>
                </c:pt>
                <c:pt idx="19">
                  <c:v>7.1852964261762467E-4</c:v>
                </c:pt>
                <c:pt idx="20">
                  <c:v>6.0543966800906412E-4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'!$U$183</c:f>
              <c:strCache>
                <c:ptCount val="1"/>
                <c:pt idx="0">
                  <c:v>Porcentaje de 
Intercambio Comercial del PIB USA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'!$A$184:$A$204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'!$U$184:$U$204</c:f>
              <c:numCache>
                <c:formatCode>0.000000%</c:formatCode>
                <c:ptCount val="21"/>
                <c:pt idx="0">
                  <c:v>4.5179291915773101E-4</c:v>
                </c:pt>
                <c:pt idx="1">
                  <c:v>4.2781957324268869E-4</c:v>
                </c:pt>
                <c:pt idx="2">
                  <c:v>5.2462505844503963E-4</c:v>
                </c:pt>
                <c:pt idx="3">
                  <c:v>4.1047668004376198E-4</c:v>
                </c:pt>
                <c:pt idx="4">
                  <c:v>2.9703526190440703E-4</c:v>
                </c:pt>
                <c:pt idx="5">
                  <c:v>2.3863179267148083E-4</c:v>
                </c:pt>
                <c:pt idx="6">
                  <c:v>2.9210411695769012E-4</c:v>
                </c:pt>
                <c:pt idx="7">
                  <c:v>1.9396068454114474E-4</c:v>
                </c:pt>
                <c:pt idx="8">
                  <c:v>1.6888100041092307E-4</c:v>
                </c:pt>
                <c:pt idx="9">
                  <c:v>1.7715791204640872E-4</c:v>
                </c:pt>
                <c:pt idx="10">
                  <c:v>2.3434361846276606E-4</c:v>
                </c:pt>
                <c:pt idx="11">
                  <c:v>2.4642370052356083E-4</c:v>
                </c:pt>
                <c:pt idx="12">
                  <c:v>2.8693700490446124E-4</c:v>
                </c:pt>
                <c:pt idx="13">
                  <c:v>3.1617193626396888E-4</c:v>
                </c:pt>
                <c:pt idx="14">
                  <c:v>2.530533911460635E-4</c:v>
                </c:pt>
                <c:pt idx="15">
                  <c:v>2.4612823110786074E-4</c:v>
                </c:pt>
                <c:pt idx="16">
                  <c:v>2.6036772020951774E-4</c:v>
                </c:pt>
                <c:pt idx="17">
                  <c:v>2.3038585896663347E-4</c:v>
                </c:pt>
                <c:pt idx="18">
                  <c:v>2.264915085133912E-4</c:v>
                </c:pt>
                <c:pt idx="19">
                  <c:v>2.3488575055734585E-4</c:v>
                </c:pt>
                <c:pt idx="20">
                  <c:v>1.7292077376068952E-4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'!$V$183</c:f>
              <c:strCache>
                <c:ptCount val="1"/>
                <c:pt idx="0">
                  <c:v>Porcentaje de 
Intercambio Comercial del PIB USA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'!$V$184:$V$204</c:f>
              <c:numCache>
                <c:formatCode>0.000000%</c:formatCode>
                <c:ptCount val="21"/>
                <c:pt idx="0">
                  <c:v>1.9637402629937658E-4</c:v>
                </c:pt>
                <c:pt idx="1">
                  <c:v>1.947049536178176E-4</c:v>
                </c:pt>
                <c:pt idx="2">
                  <c:v>2.7847017633122556E-4</c:v>
                </c:pt>
                <c:pt idx="3">
                  <c:v>2.5035393613584872E-4</c:v>
                </c:pt>
                <c:pt idx="4">
                  <c:v>2.5494833045981296E-4</c:v>
                </c:pt>
                <c:pt idx="5">
                  <c:v>2.3245347469303909E-4</c:v>
                </c:pt>
                <c:pt idx="6">
                  <c:v>4.1535701354117712E-4</c:v>
                </c:pt>
                <c:pt idx="7">
                  <c:v>4.0093054493030024E-4</c:v>
                </c:pt>
                <c:pt idx="8">
                  <c:v>3.048275539130216E-4</c:v>
                </c:pt>
                <c:pt idx="9">
                  <c:v>3.0176604172342183E-4</c:v>
                </c:pt>
                <c:pt idx="10">
                  <c:v>3.4689280232379986E-4</c:v>
                </c:pt>
                <c:pt idx="11">
                  <c:v>3.0559745827910846E-4</c:v>
                </c:pt>
                <c:pt idx="12">
                  <c:v>3.0010274433635048E-4</c:v>
                </c:pt>
                <c:pt idx="13">
                  <c:v>4.2254046109876616E-4</c:v>
                </c:pt>
                <c:pt idx="14">
                  <c:v>6.0077487532023425E-4</c:v>
                </c:pt>
                <c:pt idx="15">
                  <c:v>4.0972704434238879E-4</c:v>
                </c:pt>
                <c:pt idx="16">
                  <c:v>6.2134947286125741E-4</c:v>
                </c:pt>
                <c:pt idx="17">
                  <c:v>3.7140701307407403E-4</c:v>
                </c:pt>
                <c:pt idx="18">
                  <c:v>5.9402950610808506E-4</c:v>
                </c:pt>
                <c:pt idx="19">
                  <c:v>3.6596895395548719E-4</c:v>
                </c:pt>
                <c:pt idx="20">
                  <c:v>5.0338553371271711E-4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74176"/>
        <c:axId val="202673784"/>
      </c:lineChart>
      <c:catAx>
        <c:axId val="202673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3392"/>
        <c:crosses val="autoZero"/>
        <c:auto val="1"/>
        <c:lblAlgn val="ctr"/>
        <c:lblOffset val="100"/>
        <c:noMultiLvlLbl val="0"/>
      </c:catAx>
      <c:valAx>
        <c:axId val="2026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3000"/>
        <c:crosses val="autoZero"/>
        <c:crossBetween val="between"/>
      </c:valAx>
      <c:valAx>
        <c:axId val="202673784"/>
        <c:scaling>
          <c:orientation val="minMax"/>
        </c:scaling>
        <c:delete val="0"/>
        <c:axPos val="r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4176"/>
        <c:crosses val="max"/>
        <c:crossBetween val="between"/>
      </c:valAx>
      <c:catAx>
        <c:axId val="2026741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673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1'!$D$6:$D$26</c:f>
              <c:numCache>
                <c:formatCode>"$"\ #,##0.00000</c:formatCode>
                <c:ptCount val="21"/>
                <c:pt idx="0">
                  <c:v>67.646717495836384</c:v>
                </c:pt>
                <c:pt idx="1">
                  <c:v>82.453127176201562</c:v>
                </c:pt>
                <c:pt idx="2">
                  <c:v>86.493857997777226</c:v>
                </c:pt>
                <c:pt idx="3">
                  <c:v>79.055107540602322</c:v>
                </c:pt>
                <c:pt idx="4">
                  <c:v>110.07912285074164</c:v>
                </c:pt>
                <c:pt idx="5">
                  <c:v>122.35319025074796</c:v>
                </c:pt>
                <c:pt idx="6">
                  <c:v>88.849345931537769</c:v>
                </c:pt>
                <c:pt idx="7">
                  <c:v>88.258493975052374</c:v>
                </c:pt>
                <c:pt idx="8">
                  <c:v>90.075300296000194</c:v>
                </c:pt>
                <c:pt idx="9">
                  <c:v>103.7086276312568</c:v>
                </c:pt>
                <c:pt idx="10">
                  <c:v>135.3435921841407</c:v>
                </c:pt>
                <c:pt idx="11">
                  <c:v>152.08087157439869</c:v>
                </c:pt>
                <c:pt idx="12">
                  <c:v>170.32596061973737</c:v>
                </c:pt>
                <c:pt idx="13">
                  <c:v>234.23966569411581</c:v>
                </c:pt>
                <c:pt idx="14">
                  <c:v>212.5566352856828</c:v>
                </c:pt>
                <c:pt idx="15">
                  <c:v>287.11670695561622</c:v>
                </c:pt>
                <c:pt idx="16">
                  <c:v>365.66252056348583</c:v>
                </c:pt>
                <c:pt idx="17">
                  <c:v>359.96328501355555</c:v>
                </c:pt>
                <c:pt idx="18">
                  <c:v>312.03544648554282</c:v>
                </c:pt>
                <c:pt idx="19">
                  <c:v>226.70446754335921</c:v>
                </c:pt>
                <c:pt idx="20">
                  <c:v>152.18931704098497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1'!$D$32:$D$52</c:f>
              <c:numCache>
                <c:formatCode>"$"\ #,##0.0000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1'!$D$57:$D$77</c:f>
              <c:numCache>
                <c:formatCode>"$"\ #,##0.00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674960"/>
        <c:axId val="202675352"/>
      </c:lineChart>
      <c:catAx>
        <c:axId val="202674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5352"/>
        <c:crosses val="autoZero"/>
        <c:auto val="1"/>
        <c:lblAlgn val="ctr"/>
        <c:lblOffset val="100"/>
        <c:noMultiLvlLbl val="0"/>
      </c:catAx>
      <c:valAx>
        <c:axId val="202675352"/>
        <c:scaling>
          <c:orientation val="minMax"/>
          <c:max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4960"/>
        <c:crosses val="autoZero"/>
        <c:crossBetween val="between"/>
        <c:majorUnit val="8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1'!$D$82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1'!$D$83:$D$103</c:f>
              <c:numCache>
                <c:formatCode>"$"\ #,##0.00000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1'!$D$108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1'!$D$109:$D$129</c:f>
              <c:numCache>
                <c:formatCode>"$"\ #,##0.00000</c:formatCode>
                <c:ptCount val="21"/>
                <c:pt idx="0">
                  <c:v>9.5153501340100153</c:v>
                </c:pt>
                <c:pt idx="1">
                  <c:v>11.671549354850706</c:v>
                </c:pt>
                <c:pt idx="2">
                  <c:v>12.313596343966365</c:v>
                </c:pt>
                <c:pt idx="3">
                  <c:v>11.406163039796159</c:v>
                </c:pt>
                <c:pt idx="4">
                  <c:v>15.960395417919601</c:v>
                </c:pt>
                <c:pt idx="5">
                  <c:v>17.301150176165681</c:v>
                </c:pt>
                <c:pt idx="6">
                  <c:v>12.607575800913935</c:v>
                </c:pt>
                <c:pt idx="7">
                  <c:v>12.573319613428151</c:v>
                </c:pt>
                <c:pt idx="8">
                  <c:v>12.873939012537949</c:v>
                </c:pt>
                <c:pt idx="9">
                  <c:v>14.868802171752121</c:v>
                </c:pt>
                <c:pt idx="10">
                  <c:v>19.454044563831093</c:v>
                </c:pt>
                <c:pt idx="11">
                  <c:v>21.914116023178167</c:v>
                </c:pt>
                <c:pt idx="12">
                  <c:v>24.603896214764088</c:v>
                </c:pt>
                <c:pt idx="13">
                  <c:v>33.941291250010359</c:v>
                </c:pt>
                <c:pt idx="14">
                  <c:v>30.965789014900675</c:v>
                </c:pt>
                <c:pt idx="15">
                  <c:v>42.239166648997724</c:v>
                </c:pt>
                <c:pt idx="16">
                  <c:v>54.012244039579514</c:v>
                </c:pt>
                <c:pt idx="17">
                  <c:v>53.381411296766494</c:v>
                </c:pt>
                <c:pt idx="18">
                  <c:v>46.456760653213436</c:v>
                </c:pt>
                <c:pt idx="19">
                  <c:v>33.887097182506757</c:v>
                </c:pt>
                <c:pt idx="20">
                  <c:v>22.823938206231983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1'!$D$133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1'!$D$134:$D$154</c:f>
              <c:numCache>
                <c:formatCode>"$"\ #,##0.0000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4872"/>
        <c:axId val="203225264"/>
      </c:lineChart>
      <c:catAx>
        <c:axId val="203224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5264"/>
        <c:crosses val="autoZero"/>
        <c:auto val="1"/>
        <c:lblAlgn val="ctr"/>
        <c:lblOffset val="100"/>
        <c:noMultiLvlLbl val="0"/>
      </c:catAx>
      <c:valAx>
        <c:axId val="20322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4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2'!$D$5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2'!$D$6:$D$26</c:f>
              <c:numCache>
                <c:formatCode>"$"\ #,##0.00000</c:formatCode>
                <c:ptCount val="21"/>
                <c:pt idx="0">
                  <c:v>2.5736405969825511</c:v>
                </c:pt>
                <c:pt idx="1">
                  <c:v>2.5696930102802744</c:v>
                </c:pt>
                <c:pt idx="2">
                  <c:v>2.1204926035877034</c:v>
                </c:pt>
                <c:pt idx="3">
                  <c:v>2.3280519704037745</c:v>
                </c:pt>
                <c:pt idx="4">
                  <c:v>2.0194846828900843</c:v>
                </c:pt>
                <c:pt idx="5">
                  <c:v>2.0440109249745437</c:v>
                </c:pt>
                <c:pt idx="6">
                  <c:v>2.6400433130759224</c:v>
                </c:pt>
                <c:pt idx="7">
                  <c:v>2.8927916022967408</c:v>
                </c:pt>
                <c:pt idx="8">
                  <c:v>3.7411907426418898</c:v>
                </c:pt>
                <c:pt idx="9">
                  <c:v>4.2418725152081773</c:v>
                </c:pt>
                <c:pt idx="10">
                  <c:v>3.9074424266480934</c:v>
                </c:pt>
                <c:pt idx="11">
                  <c:v>4.1052473305737118</c:v>
                </c:pt>
                <c:pt idx="12">
                  <c:v>3.2659514622567856</c:v>
                </c:pt>
                <c:pt idx="13">
                  <c:v>3.2370503060359725</c:v>
                </c:pt>
                <c:pt idx="14">
                  <c:v>3.4984737487180637</c:v>
                </c:pt>
                <c:pt idx="15">
                  <c:v>4.5694437681522206</c:v>
                </c:pt>
                <c:pt idx="16">
                  <c:v>4.1142176256451872</c:v>
                </c:pt>
                <c:pt idx="17">
                  <c:v>4.8680633645445779</c:v>
                </c:pt>
                <c:pt idx="18">
                  <c:v>3.8258722967968759</c:v>
                </c:pt>
                <c:pt idx="19">
                  <c:v>5.0746909468585386</c:v>
                </c:pt>
                <c:pt idx="20">
                  <c:v>4.5021062723681036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2'!$D$31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2'!$D$32:$D$52</c:f>
              <c:numCache>
                <c:formatCode>"$"\ #,##0.0000</c:formatCode>
                <c:ptCount val="21"/>
                <c:pt idx="0">
                  <c:v>6.8750493699539907</c:v>
                </c:pt>
                <c:pt idx="1">
                  <c:v>6.7999143638825732</c:v>
                </c:pt>
                <c:pt idx="2">
                  <c:v>7.2191286807837871</c:v>
                </c:pt>
                <c:pt idx="3">
                  <c:v>7.3529605719165785</c:v>
                </c:pt>
                <c:pt idx="4">
                  <c:v>5.8690681470832775</c:v>
                </c:pt>
                <c:pt idx="5">
                  <c:v>5.8706877479289714</c:v>
                </c:pt>
                <c:pt idx="6">
                  <c:v>5.9377290492878325</c:v>
                </c:pt>
                <c:pt idx="7">
                  <c:v>5.1160263597144695</c:v>
                </c:pt>
                <c:pt idx="8">
                  <c:v>4.8403628391329878</c:v>
                </c:pt>
                <c:pt idx="9">
                  <c:v>4.9578961147280953</c:v>
                </c:pt>
                <c:pt idx="10">
                  <c:v>5.9087974489813044</c:v>
                </c:pt>
                <c:pt idx="11">
                  <c:v>7.4163515025449502</c:v>
                </c:pt>
                <c:pt idx="12">
                  <c:v>9.3496963104340836</c:v>
                </c:pt>
                <c:pt idx="13">
                  <c:v>12.507473091751715</c:v>
                </c:pt>
                <c:pt idx="14">
                  <c:v>9.3987704705182207</c:v>
                </c:pt>
                <c:pt idx="15">
                  <c:v>11.015178407255931</c:v>
                </c:pt>
                <c:pt idx="16">
                  <c:v>14.243132826799824</c:v>
                </c:pt>
                <c:pt idx="17">
                  <c:v>13.634569690413361</c:v>
                </c:pt>
                <c:pt idx="18">
                  <c:v>14.510287187972247</c:v>
                </c:pt>
                <c:pt idx="19">
                  <c:v>14.858856341244611</c:v>
                </c:pt>
                <c:pt idx="20">
                  <c:v>15.032972919651629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2'!$D$56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2'!$D$57:$D$77</c:f>
              <c:numCache>
                <c:formatCode>"$"\ #,##0.00</c:formatCode>
                <c:ptCount val="21"/>
                <c:pt idx="0">
                  <c:v>9.4486899669365414</c:v>
                </c:pt>
                <c:pt idx="1">
                  <c:v>9.3696073741628467</c:v>
                </c:pt>
                <c:pt idx="2">
                  <c:v>9.3396212843714892</c:v>
                </c:pt>
                <c:pt idx="3">
                  <c:v>9.681012542320353</c:v>
                </c:pt>
                <c:pt idx="4">
                  <c:v>7.8885528299733627</c:v>
                </c:pt>
                <c:pt idx="5">
                  <c:v>7.9146986729035156</c:v>
                </c:pt>
                <c:pt idx="6">
                  <c:v>8.5777723623637545</c:v>
                </c:pt>
                <c:pt idx="7">
                  <c:v>8.0088179620112108</c:v>
                </c:pt>
                <c:pt idx="8">
                  <c:v>8.5815535817748785</c:v>
                </c:pt>
                <c:pt idx="9">
                  <c:v>9.1997686299362709</c:v>
                </c:pt>
                <c:pt idx="10">
                  <c:v>9.8162398756293978</c:v>
                </c:pt>
                <c:pt idx="11">
                  <c:v>11.521598833118661</c:v>
                </c:pt>
                <c:pt idx="12">
                  <c:v>12.61564777269087</c:v>
                </c:pt>
                <c:pt idx="13">
                  <c:v>15.744523397787688</c:v>
                </c:pt>
                <c:pt idx="14">
                  <c:v>12.897244219236287</c:v>
                </c:pt>
                <c:pt idx="15">
                  <c:v>15.584622175408153</c:v>
                </c:pt>
                <c:pt idx="16">
                  <c:v>18.357350452445012</c:v>
                </c:pt>
                <c:pt idx="17">
                  <c:v>18.50263305495794</c:v>
                </c:pt>
                <c:pt idx="18">
                  <c:v>18.336159484769123</c:v>
                </c:pt>
                <c:pt idx="19">
                  <c:v>19.933547288103153</c:v>
                </c:pt>
                <c:pt idx="20">
                  <c:v>19.535079192019733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6048"/>
        <c:axId val="203226440"/>
      </c:lineChart>
      <c:catAx>
        <c:axId val="203226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6440"/>
        <c:crosses val="autoZero"/>
        <c:auto val="1"/>
        <c:lblAlgn val="ctr"/>
        <c:lblOffset val="100"/>
        <c:noMultiLvlLbl val="0"/>
      </c:catAx>
      <c:valAx>
        <c:axId val="203226440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6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2'!$D$84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2'!$D$85:$D$105</c:f>
              <c:numCache>
                <c:formatCode>"$"\ #,##0.000</c:formatCode>
                <c:ptCount val="21"/>
                <c:pt idx="0">
                  <c:v>0.96706099520266664</c:v>
                </c:pt>
                <c:pt idx="1">
                  <c:v>0.96255337820250619</c:v>
                </c:pt>
                <c:pt idx="2">
                  <c:v>1.0277427621809445</c:v>
                </c:pt>
                <c:pt idx="3">
                  <c:v>1.0608937198067632</c:v>
                </c:pt>
                <c:pt idx="4">
                  <c:v>0.85095743803462465</c:v>
                </c:pt>
                <c:pt idx="5">
                  <c:v>0.8301348755691651</c:v>
                </c:pt>
                <c:pt idx="6">
                  <c:v>0.84255396918586334</c:v>
                </c:pt>
                <c:pt idx="7">
                  <c:v>0.72882995929656291</c:v>
                </c:pt>
                <c:pt idx="8">
                  <c:v>0.69180492082489575</c:v>
                </c:pt>
                <c:pt idx="9">
                  <c:v>0.71081816625806526</c:v>
                </c:pt>
                <c:pt idx="10">
                  <c:v>0.84931992003536749</c:v>
                </c:pt>
                <c:pt idx="11">
                  <c:v>1.0686602832620857</c:v>
                </c:pt>
                <c:pt idx="12">
                  <c:v>1.3505807149096802</c:v>
                </c:pt>
                <c:pt idx="13">
                  <c:v>1.8123309122340359</c:v>
                </c:pt>
                <c:pt idx="14">
                  <c:v>1.3692366883695659</c:v>
                </c:pt>
                <c:pt idx="15">
                  <c:v>1.6204976761747567</c:v>
                </c:pt>
                <c:pt idx="16">
                  <c:v>2.1038622305172585</c:v>
                </c:pt>
                <c:pt idx="17">
                  <c:v>2.0219633579323872</c:v>
                </c:pt>
                <c:pt idx="18">
                  <c:v>2.1603344956267603</c:v>
                </c:pt>
                <c:pt idx="19">
                  <c:v>2.2210568424742654</c:v>
                </c:pt>
                <c:pt idx="20">
                  <c:v>2.2545054517965064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2'!$D$110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2'!$D$111:$D$131</c:f>
              <c:numCache>
                <c:formatCode>"$"\ #,##0.0000</c:formatCode>
                <c:ptCount val="21"/>
                <c:pt idx="0">
                  <c:v>0.36201448209070641</c:v>
                </c:pt>
                <c:pt idx="1">
                  <c:v>0.36374968207340203</c:v>
                </c:pt>
                <c:pt idx="2">
                  <c:v>0.30188143499872877</c:v>
                </c:pt>
                <c:pt idx="3">
                  <c:v>0.33589405119594673</c:v>
                </c:pt>
                <c:pt idx="4">
                  <c:v>0.29280551338568883</c:v>
                </c:pt>
                <c:pt idx="5">
                  <c:v>0.28902997872171726</c:v>
                </c:pt>
                <c:pt idx="6">
                  <c:v>0.37461779643203924</c:v>
                </c:pt>
                <c:pt idx="7">
                  <c:v>0.41210756894400402</c:v>
                </c:pt>
                <c:pt idx="8">
                  <c:v>0.53470664318375827</c:v>
                </c:pt>
                <c:pt idx="9">
                  <c:v>0.60816119841714877</c:v>
                </c:pt>
                <c:pt idx="10">
                  <c:v>0.56164874798944242</c:v>
                </c:pt>
                <c:pt idx="11">
                  <c:v>0.59154623046741639</c:v>
                </c:pt>
                <c:pt idx="12">
                  <c:v>0.47177265595595541</c:v>
                </c:pt>
                <c:pt idx="13">
                  <c:v>0.46904808757529776</c:v>
                </c:pt>
                <c:pt idx="14">
                  <c:v>0.50966651702671728</c:v>
                </c:pt>
                <c:pt idx="15">
                  <c:v>0.67223359748982514</c:v>
                </c:pt>
                <c:pt idx="16">
                  <c:v>0.60771370849232564</c:v>
                </c:pt>
                <c:pt idx="17">
                  <c:v>0.72191832750856522</c:v>
                </c:pt>
                <c:pt idx="18">
                  <c:v>0.56960718913159547</c:v>
                </c:pt>
                <c:pt idx="19">
                  <c:v>0.75854943288443333</c:v>
                </c:pt>
                <c:pt idx="20">
                  <c:v>0.67518402313840864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2'!$D$135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2'!$A$85:$A$105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2'!$D$136:$D$156</c:f>
              <c:numCache>
                <c:formatCode>"$"\ #,##0.0000</c:formatCode>
                <c:ptCount val="21"/>
                <c:pt idx="0">
                  <c:v>1.3290754772933731</c:v>
                </c:pt>
                <c:pt idx="1">
                  <c:v>1.3263030602759083</c:v>
                </c:pt>
                <c:pt idx="2">
                  <c:v>1.3296241971796734</c:v>
                </c:pt>
                <c:pt idx="3">
                  <c:v>1.3967877710027101</c:v>
                </c:pt>
                <c:pt idx="4">
                  <c:v>1.1437629514203136</c:v>
                </c:pt>
                <c:pt idx="5">
                  <c:v>1.1191648542908823</c:v>
                </c:pt>
                <c:pt idx="6">
                  <c:v>1.2171717656179026</c:v>
                </c:pt>
                <c:pt idx="7">
                  <c:v>1.1409375282405667</c:v>
                </c:pt>
                <c:pt idx="8">
                  <c:v>1.2265115640086541</c:v>
                </c:pt>
                <c:pt idx="9">
                  <c:v>1.3189793646752139</c:v>
                </c:pt>
                <c:pt idx="10">
                  <c:v>1.4109686680248099</c:v>
                </c:pt>
                <c:pt idx="11">
                  <c:v>1.6602065137295021</c:v>
                </c:pt>
                <c:pt idx="12">
                  <c:v>1.8223533708656356</c:v>
                </c:pt>
                <c:pt idx="13">
                  <c:v>2.2813789998093341</c:v>
                </c:pt>
                <c:pt idx="14">
                  <c:v>1.8789032053962835</c:v>
                </c:pt>
                <c:pt idx="15">
                  <c:v>2.292731273664582</c:v>
                </c:pt>
                <c:pt idx="16">
                  <c:v>2.7115759390095842</c:v>
                </c:pt>
                <c:pt idx="17">
                  <c:v>2.7438816854409529</c:v>
                </c:pt>
                <c:pt idx="18">
                  <c:v>2.729941684758356</c:v>
                </c:pt>
                <c:pt idx="19">
                  <c:v>2.9796062753586985</c:v>
                </c:pt>
                <c:pt idx="20">
                  <c:v>2.9296894749349152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7224"/>
        <c:axId val="203227616"/>
      </c:lineChart>
      <c:catAx>
        <c:axId val="203227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7616"/>
        <c:crosses val="autoZero"/>
        <c:auto val="1"/>
        <c:lblAlgn val="ctr"/>
        <c:lblOffset val="100"/>
        <c:noMultiLvlLbl val="0"/>
      </c:catAx>
      <c:valAx>
        <c:axId val="20322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7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3'!$D$5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3'!$D$6:$D$26</c:f>
              <c:numCache>
                <c:formatCode>"$"\ #,##0.00000</c:formatCode>
                <c:ptCount val="21"/>
                <c:pt idx="0">
                  <c:v>8.7134573741418428</c:v>
                </c:pt>
                <c:pt idx="1">
                  <c:v>10.284836155253553</c:v>
                </c:pt>
                <c:pt idx="2">
                  <c:v>9.9796460997682175</c:v>
                </c:pt>
                <c:pt idx="3">
                  <c:v>7.6548447169969647</c:v>
                </c:pt>
                <c:pt idx="4">
                  <c:v>12.930410635094718</c:v>
                </c:pt>
                <c:pt idx="5">
                  <c:v>16.604282461570271</c:v>
                </c:pt>
                <c:pt idx="6">
                  <c:v>17.656812674009345</c:v>
                </c:pt>
                <c:pt idx="7">
                  <c:v>17.409692833263293</c:v>
                </c:pt>
                <c:pt idx="8">
                  <c:v>18.543518418223975</c:v>
                </c:pt>
                <c:pt idx="9">
                  <c:v>19.883557990467867</c:v>
                </c:pt>
                <c:pt idx="10">
                  <c:v>23.897967902513564</c:v>
                </c:pt>
                <c:pt idx="11">
                  <c:v>32.562462764326625</c:v>
                </c:pt>
                <c:pt idx="12">
                  <c:v>31.527752964474253</c:v>
                </c:pt>
                <c:pt idx="13">
                  <c:v>44.284675578787649</c:v>
                </c:pt>
                <c:pt idx="14">
                  <c:v>32.67143221949383</c:v>
                </c:pt>
                <c:pt idx="15">
                  <c:v>30.782019848830085</c:v>
                </c:pt>
                <c:pt idx="16">
                  <c:v>44.049302305822998</c:v>
                </c:pt>
                <c:pt idx="17">
                  <c:v>32.081228315173497</c:v>
                </c:pt>
                <c:pt idx="18">
                  <c:v>23.554585209183092</c:v>
                </c:pt>
                <c:pt idx="19">
                  <c:v>24.983659320201319</c:v>
                </c:pt>
                <c:pt idx="20">
                  <c:v>14.994606231655212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3'!$D$31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3'!$D$32:$D$52</c:f>
              <c:numCache>
                <c:formatCode>"$"\ #,##0.0000</c:formatCode>
                <c:ptCount val="21"/>
                <c:pt idx="0">
                  <c:v>15.148936208255169</c:v>
                </c:pt>
                <c:pt idx="1">
                  <c:v>15.97157516605132</c:v>
                </c:pt>
                <c:pt idx="2">
                  <c:v>16.761542843895299</c:v>
                </c:pt>
                <c:pt idx="3">
                  <c:v>12.506261998380173</c:v>
                </c:pt>
                <c:pt idx="4">
                  <c:v>11.319874294999059</c:v>
                </c:pt>
                <c:pt idx="5">
                  <c:v>12.749640897187614</c:v>
                </c:pt>
                <c:pt idx="6">
                  <c:v>10.944992275970371</c:v>
                </c:pt>
                <c:pt idx="7">
                  <c:v>11.681485057498852</c:v>
                </c:pt>
                <c:pt idx="8">
                  <c:v>14.48914096047168</c:v>
                </c:pt>
                <c:pt idx="9">
                  <c:v>18.381871867084996</c:v>
                </c:pt>
                <c:pt idx="10">
                  <c:v>23.641725426658912</c:v>
                </c:pt>
                <c:pt idx="11">
                  <c:v>24.193603108292329</c:v>
                </c:pt>
                <c:pt idx="12">
                  <c:v>30.173281132400582</c:v>
                </c:pt>
                <c:pt idx="13">
                  <c:v>50.186344505351009</c:v>
                </c:pt>
                <c:pt idx="14">
                  <c:v>36.793113458348586</c:v>
                </c:pt>
                <c:pt idx="15">
                  <c:v>56.461351415561175</c:v>
                </c:pt>
                <c:pt idx="16">
                  <c:v>78.948604723494071</c:v>
                </c:pt>
                <c:pt idx="17">
                  <c:v>105.91524069377878</c:v>
                </c:pt>
                <c:pt idx="18">
                  <c:v>130.56052630702146</c:v>
                </c:pt>
                <c:pt idx="19">
                  <c:v>161.69533668555064</c:v>
                </c:pt>
                <c:pt idx="20">
                  <c:v>110.18945771569456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3'!$D$56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3'!$A$6:$A$26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3'!$D$57:$D$77</c:f>
              <c:numCache>
                <c:formatCode>"$"\ #,##0.00</c:formatCode>
                <c:ptCount val="21"/>
                <c:pt idx="0">
                  <c:v>23.862393582397011</c:v>
                </c:pt>
                <c:pt idx="1">
                  <c:v>26.256411321304871</c:v>
                </c:pt>
                <c:pt idx="2">
                  <c:v>26.741188943663516</c:v>
                </c:pt>
                <c:pt idx="3">
                  <c:v>20.161106715377137</c:v>
                </c:pt>
                <c:pt idx="4">
                  <c:v>24.250284930093777</c:v>
                </c:pt>
                <c:pt idx="5">
                  <c:v>29.353923358757886</c:v>
                </c:pt>
                <c:pt idx="6">
                  <c:v>28.601804949979716</c:v>
                </c:pt>
                <c:pt idx="7">
                  <c:v>29.09117789076215</c:v>
                </c:pt>
                <c:pt idx="8">
                  <c:v>33.032659378695655</c:v>
                </c:pt>
                <c:pt idx="9">
                  <c:v>38.265429857552867</c:v>
                </c:pt>
                <c:pt idx="10">
                  <c:v>47.539693329172472</c:v>
                </c:pt>
                <c:pt idx="11">
                  <c:v>56.756065872618954</c:v>
                </c:pt>
                <c:pt idx="12">
                  <c:v>61.701034096874835</c:v>
                </c:pt>
                <c:pt idx="13">
                  <c:v>94.471020084138672</c:v>
                </c:pt>
                <c:pt idx="14">
                  <c:v>69.464545677842409</c:v>
                </c:pt>
                <c:pt idx="15">
                  <c:v>87.243371264391257</c:v>
                </c:pt>
                <c:pt idx="16">
                  <c:v>122.99790702931708</c:v>
                </c:pt>
                <c:pt idx="17">
                  <c:v>137.99646900895226</c:v>
                </c:pt>
                <c:pt idx="18">
                  <c:v>154.11511151620456</c:v>
                </c:pt>
                <c:pt idx="19">
                  <c:v>186.67899600575194</c:v>
                </c:pt>
                <c:pt idx="20">
                  <c:v>125.18406394734977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8400"/>
        <c:axId val="203228792"/>
      </c:lineChart>
      <c:catAx>
        <c:axId val="203228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8792"/>
        <c:crosses val="autoZero"/>
        <c:auto val="1"/>
        <c:lblAlgn val="ctr"/>
        <c:lblOffset val="100"/>
        <c:noMultiLvlLbl val="0"/>
      </c:catAx>
      <c:valAx>
        <c:axId val="203228792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8400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3'!$D$84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Competitividad'!$A$129:$A$153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3'!$D$85:$D$105</c:f>
              <c:numCache>
                <c:formatCode>"$"\ #,##0.0000</c:formatCode>
                <c:ptCount val="21"/>
                <c:pt idx="0">
                  <c:v>2.1308858362300018</c:v>
                </c:pt>
                <c:pt idx="1">
                  <c:v>2.2608363589038039</c:v>
                </c:pt>
                <c:pt idx="2">
                  <c:v>2.386237328980386</c:v>
                </c:pt>
                <c:pt idx="3">
                  <c:v>1.8044180548191351</c:v>
                </c:pt>
                <c:pt idx="4">
                  <c:v>1.6412709799141683</c:v>
                </c:pt>
                <c:pt idx="5">
                  <c:v>1.8028418499130896</c:v>
                </c:pt>
                <c:pt idx="6">
                  <c:v>1.5530763711647471</c:v>
                </c:pt>
                <c:pt idx="7">
                  <c:v>1.6641462886159681</c:v>
                </c:pt>
                <c:pt idx="8">
                  <c:v>2.0708486838923248</c:v>
                </c:pt>
                <c:pt idx="9">
                  <c:v>2.6354260255952666</c:v>
                </c:pt>
                <c:pt idx="10">
                  <c:v>3.3982190999506696</c:v>
                </c:pt>
                <c:pt idx="11">
                  <c:v>3.4861808723556322</c:v>
                </c:pt>
                <c:pt idx="12">
                  <c:v>4.3585855892977499</c:v>
                </c:pt>
                <c:pt idx="13">
                  <c:v>7.2719935395308477</c:v>
                </c:pt>
                <c:pt idx="14">
                  <c:v>5.3601139621975689</c:v>
                </c:pt>
                <c:pt idx="15">
                  <c:v>8.3063102003262319</c:v>
                </c:pt>
                <c:pt idx="16">
                  <c:v>11.661548737175867</c:v>
                </c:pt>
                <c:pt idx="17">
                  <c:v>15.706893623491931</c:v>
                </c:pt>
                <c:pt idx="18">
                  <c:v>19.438237513454723</c:v>
                </c:pt>
                <c:pt idx="19">
                  <c:v>24.169729196772114</c:v>
                </c:pt>
                <c:pt idx="20">
                  <c:v>16.525189959318499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3'!$D$110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'[1]Indicadores de Competitividad'!$A$159:$A$183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 Per Cápita 3'!$D$111:$D$131</c:f>
              <c:numCache>
                <c:formatCode>"$"\ #,##0.0000</c:formatCode>
                <c:ptCount val="21"/>
                <c:pt idx="0">
                  <c:v>1.225655890809991</c:v>
                </c:pt>
                <c:pt idx="1">
                  <c:v>1.4558571263897668</c:v>
                </c:pt>
                <c:pt idx="2">
                  <c:v>1.4207405771094415</c:v>
                </c:pt>
                <c:pt idx="3">
                  <c:v>1.1044499160480736</c:v>
                </c:pt>
                <c:pt idx="4">
                  <c:v>1.874782986161796</c:v>
                </c:pt>
                <c:pt idx="5">
                  <c:v>2.3479010546955896</c:v>
                </c:pt>
                <c:pt idx="6">
                  <c:v>2.505472627357785</c:v>
                </c:pt>
                <c:pt idx="7">
                  <c:v>2.4801877134466364</c:v>
                </c:pt>
                <c:pt idx="8">
                  <c:v>2.6503172835349447</c:v>
                </c:pt>
                <c:pt idx="9">
                  <c:v>2.8507241584761198</c:v>
                </c:pt>
                <c:pt idx="10">
                  <c:v>3.435050932651257</c:v>
                </c:pt>
                <c:pt idx="11">
                  <c:v>4.692092961005863</c:v>
                </c:pt>
                <c:pt idx="12">
                  <c:v>4.5542415202016864</c:v>
                </c:pt>
                <c:pt idx="13">
                  <c:v>6.4168426268788457</c:v>
                </c:pt>
                <c:pt idx="14">
                  <c:v>4.7596569994802644</c:v>
                </c:pt>
                <c:pt idx="15">
                  <c:v>4.5284960250971453</c:v>
                </c:pt>
                <c:pt idx="16">
                  <c:v>6.5065505271061843</c:v>
                </c:pt>
                <c:pt idx="17">
                  <c:v>4.7575442132473489</c:v>
                </c:pt>
                <c:pt idx="18">
                  <c:v>3.5068763490606818</c:v>
                </c:pt>
                <c:pt idx="19">
                  <c:v>3.7344817265075672</c:v>
                </c:pt>
                <c:pt idx="20">
                  <c:v>2.2487515727921594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3'!$D$135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 Per Cápita 3'!$D$136:$D$156</c:f>
              <c:numCache>
                <c:formatCode>"$"\ #,##0.0000</c:formatCode>
                <c:ptCount val="21"/>
                <c:pt idx="0">
                  <c:v>3.3565417270399931</c:v>
                </c:pt>
                <c:pt idx="1">
                  <c:v>3.7166934852935705</c:v>
                </c:pt>
                <c:pt idx="2">
                  <c:v>3.8069779060898279</c:v>
                </c:pt>
                <c:pt idx="3">
                  <c:v>2.9088679708672087</c:v>
                </c:pt>
                <c:pt idx="4">
                  <c:v>3.5160539660759644</c:v>
                </c:pt>
                <c:pt idx="5">
                  <c:v>4.1507429046086797</c:v>
                </c:pt>
                <c:pt idx="6">
                  <c:v>4.0585489985225323</c:v>
                </c:pt>
                <c:pt idx="7">
                  <c:v>4.1443340020626049</c:v>
                </c:pt>
                <c:pt idx="8">
                  <c:v>4.7211659674272699</c:v>
                </c:pt>
                <c:pt idx="9">
                  <c:v>5.4861501840713869</c:v>
                </c:pt>
                <c:pt idx="10">
                  <c:v>6.8332700326019262</c:v>
                </c:pt>
                <c:pt idx="11">
                  <c:v>8.1782738333614944</c:v>
                </c:pt>
                <c:pt idx="12">
                  <c:v>8.9128271094994371</c:v>
                </c:pt>
                <c:pt idx="13">
                  <c:v>13.688836166409695</c:v>
                </c:pt>
                <c:pt idx="14">
                  <c:v>10.119770961677833</c:v>
                </c:pt>
                <c:pt idx="15">
                  <c:v>12.834806225423376</c:v>
                </c:pt>
                <c:pt idx="16">
                  <c:v>18.168099264282052</c:v>
                </c:pt>
                <c:pt idx="17">
                  <c:v>20.464437836739279</c:v>
                </c:pt>
                <c:pt idx="18">
                  <c:v>22.945113862515406</c:v>
                </c:pt>
                <c:pt idx="19">
                  <c:v>27.904210923279678</c:v>
                </c:pt>
                <c:pt idx="20">
                  <c:v>18.773941532110655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29576"/>
        <c:axId val="203229968"/>
      </c:lineChart>
      <c:catAx>
        <c:axId val="203229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9968"/>
        <c:crosses val="autoZero"/>
        <c:auto val="1"/>
        <c:lblAlgn val="ctr"/>
        <c:lblOffset val="100"/>
        <c:noMultiLvlLbl val="0"/>
      </c:catAx>
      <c:valAx>
        <c:axId val="203229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2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4'!$D$5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4'!$D$6:$D$26</c:f>
              <c:numCache>
                <c:formatCode>"$"\ #,##0.00000</c:formatCode>
                <c:ptCount val="21"/>
                <c:pt idx="0">
                  <c:v>12.039841419437948</c:v>
                </c:pt>
                <c:pt idx="1">
                  <c:v>10.335141884073389</c:v>
                </c:pt>
                <c:pt idx="2">
                  <c:v>9.023244465848947</c:v>
                </c:pt>
                <c:pt idx="3">
                  <c:v>8.5364907196874196</c:v>
                </c:pt>
                <c:pt idx="4">
                  <c:v>8.7030711540201136</c:v>
                </c:pt>
                <c:pt idx="5">
                  <c:v>9.4475303149381489</c:v>
                </c:pt>
                <c:pt idx="6">
                  <c:v>8.9901096060251184</c:v>
                </c:pt>
                <c:pt idx="7">
                  <c:v>8.4883448897553926</c:v>
                </c:pt>
                <c:pt idx="8">
                  <c:v>12.267402517706593</c:v>
                </c:pt>
                <c:pt idx="9">
                  <c:v>14.579237201496612</c:v>
                </c:pt>
                <c:pt idx="10">
                  <c:v>13.539796853205161</c:v>
                </c:pt>
                <c:pt idx="11">
                  <c:v>11.889895985702976</c:v>
                </c:pt>
                <c:pt idx="12">
                  <c:v>9.1318754151923525</c:v>
                </c:pt>
                <c:pt idx="13">
                  <c:v>8.4173714122607457</c:v>
                </c:pt>
                <c:pt idx="14">
                  <c:v>6.0918462711526171</c:v>
                </c:pt>
                <c:pt idx="15">
                  <c:v>7.068329673151923</c:v>
                </c:pt>
                <c:pt idx="16">
                  <c:v>6.7081458909807905</c:v>
                </c:pt>
                <c:pt idx="17">
                  <c:v>6.4331962491034327</c:v>
                </c:pt>
                <c:pt idx="18">
                  <c:v>6.994302253922867</c:v>
                </c:pt>
                <c:pt idx="19">
                  <c:v>6.8389489256875748</c:v>
                </c:pt>
                <c:pt idx="20">
                  <c:v>7.5803401025301014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4'!$D$31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4'!$D$32:$D$52</c:f>
              <c:numCache>
                <c:formatCode>"$"\ #,##0.0000</c:formatCode>
                <c:ptCount val="21"/>
                <c:pt idx="0">
                  <c:v>4.1274530996111674</c:v>
                </c:pt>
                <c:pt idx="1">
                  <c:v>3.5697837688034979</c:v>
                </c:pt>
                <c:pt idx="2">
                  <c:v>4.2768503092127954</c:v>
                </c:pt>
                <c:pt idx="3">
                  <c:v>3.6971637682044123</c:v>
                </c:pt>
                <c:pt idx="4">
                  <c:v>3.516904065204026</c:v>
                </c:pt>
                <c:pt idx="5">
                  <c:v>3.7296825707584733</c:v>
                </c:pt>
                <c:pt idx="6">
                  <c:v>2.8463432026150342</c:v>
                </c:pt>
                <c:pt idx="7">
                  <c:v>2.3248665144694178</c:v>
                </c:pt>
                <c:pt idx="8">
                  <c:v>3.3848821424685855</c:v>
                </c:pt>
                <c:pt idx="9">
                  <c:v>3.4109089422565897</c:v>
                </c:pt>
                <c:pt idx="10">
                  <c:v>3.5991480438434533</c:v>
                </c:pt>
                <c:pt idx="11">
                  <c:v>4.2050451094776031</c:v>
                </c:pt>
                <c:pt idx="12">
                  <c:v>3.6636773993465379</c:v>
                </c:pt>
                <c:pt idx="13">
                  <c:v>3.6813793353858792</c:v>
                </c:pt>
                <c:pt idx="14">
                  <c:v>2.2699969176611789</c:v>
                </c:pt>
                <c:pt idx="15">
                  <c:v>2.4945604864241342</c:v>
                </c:pt>
                <c:pt idx="16">
                  <c:v>3.1573853142955892</c:v>
                </c:pt>
                <c:pt idx="17">
                  <c:v>3.0483270695524305</c:v>
                </c:pt>
                <c:pt idx="18">
                  <c:v>3.9766131041665864</c:v>
                </c:pt>
                <c:pt idx="19">
                  <c:v>3.2888966164864946</c:v>
                </c:pt>
                <c:pt idx="20">
                  <c:v>3.1837584710042792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4'!$D$56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4'!$D$57:$D$77</c:f>
              <c:numCache>
                <c:formatCode>"$"\ #,##0.00</c:formatCode>
                <c:ptCount val="21"/>
                <c:pt idx="0">
                  <c:v>16.167294519049115</c:v>
                </c:pt>
                <c:pt idx="1">
                  <c:v>13.904925652876889</c:v>
                </c:pt>
                <c:pt idx="2">
                  <c:v>13.300094775061742</c:v>
                </c:pt>
                <c:pt idx="3">
                  <c:v>12.233654487891831</c:v>
                </c:pt>
                <c:pt idx="4">
                  <c:v>12.219975219224137</c:v>
                </c:pt>
                <c:pt idx="5">
                  <c:v>13.177212885696623</c:v>
                </c:pt>
                <c:pt idx="6">
                  <c:v>11.836452808640152</c:v>
                </c:pt>
                <c:pt idx="7">
                  <c:v>10.813211404224809</c:v>
                </c:pt>
                <c:pt idx="8">
                  <c:v>15.65228466017518</c:v>
                </c:pt>
                <c:pt idx="9">
                  <c:v>17.990146143753201</c:v>
                </c:pt>
                <c:pt idx="10">
                  <c:v>17.138944897048614</c:v>
                </c:pt>
                <c:pt idx="11">
                  <c:v>16.09494109518058</c:v>
                </c:pt>
                <c:pt idx="12">
                  <c:v>12.795552814538892</c:v>
                </c:pt>
                <c:pt idx="13">
                  <c:v>12.098750747646623</c:v>
                </c:pt>
                <c:pt idx="14">
                  <c:v>8.3618431888137952</c:v>
                </c:pt>
                <c:pt idx="15">
                  <c:v>9.5628901595760585</c:v>
                </c:pt>
                <c:pt idx="16">
                  <c:v>9.8655312052763797</c:v>
                </c:pt>
                <c:pt idx="17">
                  <c:v>9.4815233186558636</c:v>
                </c:pt>
                <c:pt idx="18">
                  <c:v>10.970915358089455</c:v>
                </c:pt>
                <c:pt idx="19">
                  <c:v>10.12784554217407</c:v>
                </c:pt>
                <c:pt idx="20">
                  <c:v>10.764098573534381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30752"/>
        <c:axId val="203231144"/>
      </c:lineChart>
      <c:catAx>
        <c:axId val="20323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31144"/>
        <c:crosses val="autoZero"/>
        <c:auto val="1"/>
        <c:lblAlgn val="ctr"/>
        <c:lblOffset val="100"/>
        <c:noMultiLvlLbl val="0"/>
      </c:catAx>
      <c:valAx>
        <c:axId val="203231144"/>
        <c:scaling>
          <c:orientation val="minMax"/>
          <c:max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3075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4'!$D$84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4'!$D$85:$D$105</c:f>
              <c:numCache>
                <c:formatCode>"$"\ #,##0.0000</c:formatCode>
                <c:ptCount val="21"/>
                <c:pt idx="0">
                  <c:v>0.58057748932049025</c:v>
                </c:pt>
                <c:pt idx="1">
                  <c:v>0.50531627932919343</c:v>
                </c:pt>
                <c:pt idx="2">
                  <c:v>0.60886876305792104</c:v>
                </c:pt>
                <c:pt idx="3">
                  <c:v>0.53343109682455525</c:v>
                </c:pt>
                <c:pt idx="4">
                  <c:v>0.50991666788310519</c:v>
                </c:pt>
                <c:pt idx="5">
                  <c:v>0.52738958529710733</c:v>
                </c:pt>
                <c:pt idx="6">
                  <c:v>0.4038914108612176</c:v>
                </c:pt>
                <c:pt idx="7">
                  <c:v>0.33120086723033532</c:v>
                </c:pt>
                <c:pt idx="8">
                  <c:v>0.48378152638481287</c:v>
                </c:pt>
                <c:pt idx="9">
                  <c:v>0.48902517993583144</c:v>
                </c:pt>
                <c:pt idx="10">
                  <c:v>0.51733506778432181</c:v>
                </c:pt>
                <c:pt idx="11">
                  <c:v>0.60592660640237062</c:v>
                </c:pt>
                <c:pt idx="12">
                  <c:v>0.52922489425521846</c:v>
                </c:pt>
                <c:pt idx="13">
                  <c:v>0.53343129505345988</c:v>
                </c:pt>
                <c:pt idx="14">
                  <c:v>0.33069890065909224</c:v>
                </c:pt>
                <c:pt idx="15">
                  <c:v>0.36698719910563105</c:v>
                </c:pt>
                <c:pt idx="16">
                  <c:v>0.46637939775703469</c:v>
                </c:pt>
                <c:pt idx="17">
                  <c:v>0.45205721761517242</c:v>
                </c:pt>
                <c:pt idx="18">
                  <c:v>0.59204992660748434</c:v>
                </c:pt>
                <c:pt idx="19">
                  <c:v>0.49161430506339493</c:v>
                </c:pt>
                <c:pt idx="20">
                  <c:v>0.4774704822822759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4'!$D$110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4'!$D$111:$D$131</c:f>
              <c:numCache>
                <c:formatCode>"$"\ #,##0.000000</c:formatCode>
                <c:ptCount val="21"/>
                <c:pt idx="0">
                  <c:v>1.6935530784765651</c:v>
                </c:pt>
                <c:pt idx="1">
                  <c:v>1.4629780909530361</c:v>
                </c:pt>
                <c:pt idx="2">
                  <c:v>1.2845835835909605</c:v>
                </c:pt>
                <c:pt idx="3">
                  <c:v>1.2316548287086131</c:v>
                </c:pt>
                <c:pt idx="4">
                  <c:v>1.261860136338423</c:v>
                </c:pt>
                <c:pt idx="5">
                  <c:v>1.3359123733320355</c:v>
                </c:pt>
                <c:pt idx="6">
                  <c:v>1.2756817411331558</c:v>
                </c:pt>
                <c:pt idx="7">
                  <c:v>1.2092510134840055</c:v>
                </c:pt>
                <c:pt idx="8">
                  <c:v>1.7533085244926134</c:v>
                </c:pt>
                <c:pt idx="9">
                  <c:v>2.0902387652343006</c:v>
                </c:pt>
                <c:pt idx="10">
                  <c:v>1.9461860522299503</c:v>
                </c:pt>
                <c:pt idx="11">
                  <c:v>1.713276347227862</c:v>
                </c:pt>
                <c:pt idx="12">
                  <c:v>1.3191160886105842</c:v>
                </c:pt>
                <c:pt idx="13">
                  <c:v>1.2196758128750598</c:v>
                </c:pt>
                <c:pt idx="14">
                  <c:v>0.88747559486997352</c:v>
                </c:pt>
                <c:pt idx="15">
                  <c:v>1.0398571304332791</c:v>
                </c:pt>
                <c:pt idx="16">
                  <c:v>0.99086450631696932</c:v>
                </c:pt>
                <c:pt idx="17">
                  <c:v>0.95402256069885982</c:v>
                </c:pt>
                <c:pt idx="18">
                  <c:v>1.0413324172187619</c:v>
                </c:pt>
                <c:pt idx="19">
                  <c:v>1.0222653721045458</c:v>
                </c:pt>
                <c:pt idx="20">
                  <c:v>1.1368289013070236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4'!$D$135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4'!$A$85:$A$105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4'!$D$136:$D$156</c:f>
              <c:numCache>
                <c:formatCode>"$"\ #,##0.0000</c:formatCode>
                <c:ptCount val="21"/>
                <c:pt idx="0">
                  <c:v>2.2741305677970556</c:v>
                </c:pt>
                <c:pt idx="1">
                  <c:v>1.9682943702822295</c:v>
                </c:pt>
                <c:pt idx="2">
                  <c:v>1.8934523466488813</c:v>
                </c:pt>
                <c:pt idx="3">
                  <c:v>1.7650859255331683</c:v>
                </c:pt>
                <c:pt idx="4">
                  <c:v>1.7717768042215281</c:v>
                </c:pt>
                <c:pt idx="5">
                  <c:v>1.8633019586291428</c:v>
                </c:pt>
                <c:pt idx="6">
                  <c:v>1.6795731519943737</c:v>
                </c:pt>
                <c:pt idx="7">
                  <c:v>1.5404518807143408</c:v>
                </c:pt>
                <c:pt idx="8">
                  <c:v>2.2370900508774265</c:v>
                </c:pt>
                <c:pt idx="9">
                  <c:v>2.5792639451701325</c:v>
                </c:pt>
                <c:pt idx="10">
                  <c:v>2.4635211200142724</c:v>
                </c:pt>
                <c:pt idx="11">
                  <c:v>2.3192029536302328</c:v>
                </c:pt>
                <c:pt idx="12">
                  <c:v>1.8483409828658031</c:v>
                </c:pt>
                <c:pt idx="13">
                  <c:v>1.7531071079285196</c:v>
                </c:pt>
                <c:pt idx="14">
                  <c:v>1.2181744955290656</c:v>
                </c:pt>
                <c:pt idx="15">
                  <c:v>1.4068443295389101</c:v>
                </c:pt>
                <c:pt idx="16">
                  <c:v>1.4572439040740039</c:v>
                </c:pt>
                <c:pt idx="17">
                  <c:v>1.4060797783140324</c:v>
                </c:pt>
                <c:pt idx="18">
                  <c:v>1.6333823438262465</c:v>
                </c:pt>
                <c:pt idx="19">
                  <c:v>1.5138796771679408</c:v>
                </c:pt>
                <c:pt idx="20">
                  <c:v>1.6142993835892996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231928"/>
        <c:axId val="204528608"/>
      </c:lineChart>
      <c:catAx>
        <c:axId val="203231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28608"/>
        <c:crosses val="autoZero"/>
        <c:auto val="1"/>
        <c:lblAlgn val="ctr"/>
        <c:lblOffset val="100"/>
        <c:noMultiLvlLbl val="0"/>
      </c:catAx>
      <c:valAx>
        <c:axId val="20452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3231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'Import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'!$B$2:$B$22</c:f>
              <c:numCache>
                <c:formatCode>General</c:formatCode>
                <c:ptCount val="21"/>
                <c:pt idx="0">
                  <c:v>455242.66100000008</c:v>
                </c:pt>
                <c:pt idx="1">
                  <c:v>660280.05200000014</c:v>
                </c:pt>
                <c:pt idx="2">
                  <c:v>576950.60400000028</c:v>
                </c:pt>
                <c:pt idx="3">
                  <c:v>565193.52499999991</c:v>
                </c:pt>
                <c:pt idx="4">
                  <c:v>423984.58600000013</c:v>
                </c:pt>
                <c:pt idx="5">
                  <c:v>439615.28000000026</c:v>
                </c:pt>
                <c:pt idx="6">
                  <c:v>432707.99800000014</c:v>
                </c:pt>
                <c:pt idx="7">
                  <c:v>510643.01800000016</c:v>
                </c:pt>
                <c:pt idx="8">
                  <c:v>504836.96799999988</c:v>
                </c:pt>
                <c:pt idx="9">
                  <c:v>650714.20299999975</c:v>
                </c:pt>
                <c:pt idx="10">
                  <c:v>696200.28299999982</c:v>
                </c:pt>
                <c:pt idx="11">
                  <c:v>934458.95200000051</c:v>
                </c:pt>
                <c:pt idx="12">
                  <c:v>1373656.3549999995</c:v>
                </c:pt>
                <c:pt idx="13">
                  <c:v>1764345.4979999997</c:v>
                </c:pt>
                <c:pt idx="14">
                  <c:v>836980.30399999954</c:v>
                </c:pt>
                <c:pt idx="15">
                  <c:v>720651.67799999937</c:v>
                </c:pt>
                <c:pt idx="16">
                  <c:v>947538.49200000055</c:v>
                </c:pt>
                <c:pt idx="17">
                  <c:v>866547.15599999949</c:v>
                </c:pt>
                <c:pt idx="18">
                  <c:v>1262092.7540000007</c:v>
                </c:pt>
                <c:pt idx="19">
                  <c:v>2153402.5490000006</c:v>
                </c:pt>
                <c:pt idx="20">
                  <c:v>2340535.7620000001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'Import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'!$C$2:$C$22</c:f>
              <c:numCache>
                <c:formatCode>General</c:formatCode>
                <c:ptCount val="21"/>
                <c:pt idx="0">
                  <c:v>257623.11499999999</c:v>
                </c:pt>
                <c:pt idx="1">
                  <c:v>258859.47999999998</c:v>
                </c:pt>
                <c:pt idx="2">
                  <c:v>278916.02500000002</c:v>
                </c:pt>
                <c:pt idx="3">
                  <c:v>288121.76</c:v>
                </c:pt>
                <c:pt idx="4">
                  <c:v>233182.761</c:v>
                </c:pt>
                <c:pt idx="5">
                  <c:v>236562.66800000001</c:v>
                </c:pt>
                <c:pt idx="6">
                  <c:v>242339.74799999999</c:v>
                </c:pt>
                <c:pt idx="7">
                  <c:v>211439.353</c:v>
                </c:pt>
                <c:pt idx="8">
                  <c:v>202564.14600000001</c:v>
                </c:pt>
                <c:pt idx="9">
                  <c:v>210058.56700000001</c:v>
                </c:pt>
                <c:pt idx="10">
                  <c:v>253420.003</c:v>
                </c:pt>
                <c:pt idx="11">
                  <c:v>321913.82699999999</c:v>
                </c:pt>
                <c:pt idx="12">
                  <c:v>410703.446</c:v>
                </c:pt>
                <c:pt idx="13">
                  <c:v>555971.52500000002</c:v>
                </c:pt>
                <c:pt idx="14">
                  <c:v>422745.71799999999</c:v>
                </c:pt>
                <c:pt idx="15">
                  <c:v>501296.18699999998</c:v>
                </c:pt>
                <c:pt idx="16">
                  <c:v>655819.36800000002</c:v>
                </c:pt>
                <c:pt idx="17">
                  <c:v>635123.11199999996</c:v>
                </c:pt>
                <c:pt idx="18">
                  <c:v>683740.53399999999</c:v>
                </c:pt>
                <c:pt idx="19">
                  <c:v>708199.64599999995</c:v>
                </c:pt>
                <c:pt idx="20">
                  <c:v>724640.48199999996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'Import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'!$D$2:$D$22</c:f>
              <c:numCache>
                <c:formatCode>General</c:formatCode>
                <c:ptCount val="21"/>
                <c:pt idx="0">
                  <c:v>567663.72499999998</c:v>
                </c:pt>
                <c:pt idx="1">
                  <c:v>608006.72199999995</c:v>
                </c:pt>
                <c:pt idx="2">
                  <c:v>647593.79</c:v>
                </c:pt>
                <c:pt idx="3">
                  <c:v>490051.07299999997</c:v>
                </c:pt>
                <c:pt idx="4">
                  <c:v>449747.63900000002</c:v>
                </c:pt>
                <c:pt idx="5">
                  <c:v>513753.95799999998</c:v>
                </c:pt>
                <c:pt idx="6">
                  <c:v>446703.891</c:v>
                </c:pt>
                <c:pt idx="7">
                  <c:v>482782.04</c:v>
                </c:pt>
                <c:pt idx="8">
                  <c:v>606355.46600000001</c:v>
                </c:pt>
                <c:pt idx="9">
                  <c:v>778812.13600000006</c:v>
                </c:pt>
                <c:pt idx="10">
                  <c:v>1013960.316</c:v>
                </c:pt>
                <c:pt idx="11">
                  <c:v>1050146.4720000001</c:v>
                </c:pt>
                <c:pt idx="12">
                  <c:v>1325419.578</c:v>
                </c:pt>
                <c:pt idx="13">
                  <c:v>2230840.577</c:v>
                </c:pt>
                <c:pt idx="14">
                  <c:v>1654911.2690000001</c:v>
                </c:pt>
                <c:pt idx="15">
                  <c:v>2569532.6150000002</c:v>
                </c:pt>
                <c:pt idx="16">
                  <c:v>3635157.0040000002</c:v>
                </c:pt>
                <c:pt idx="17">
                  <c:v>4933724.9950000001</c:v>
                </c:pt>
                <c:pt idx="18">
                  <c:v>6152154.1799999997</c:v>
                </c:pt>
                <c:pt idx="19">
                  <c:v>7706688.6960000005</c:v>
                </c:pt>
                <c:pt idx="20">
                  <c:v>5311507.057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'Import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'!$E$2:$E$22</c:f>
              <c:numCache>
                <c:formatCode>General</c:formatCode>
                <c:ptCount val="21"/>
                <c:pt idx="0">
                  <c:v>154664.68199999997</c:v>
                </c:pt>
                <c:pt idx="1">
                  <c:v>135894.70699999999</c:v>
                </c:pt>
                <c:pt idx="2">
                  <c:v>165239.06700000001</c:v>
                </c:pt>
                <c:pt idx="3">
                  <c:v>144871.351</c:v>
                </c:pt>
                <c:pt idx="4">
                  <c:v>139729.405</c:v>
                </c:pt>
                <c:pt idx="5">
                  <c:v>150289.65900000001</c:v>
                </c:pt>
                <c:pt idx="6">
                  <c:v>116169.345</c:v>
                </c:pt>
                <c:pt idx="7">
                  <c:v>96083.999000000011</c:v>
                </c:pt>
                <c:pt idx="8">
                  <c:v>141653.79399999999</c:v>
                </c:pt>
                <c:pt idx="9">
                  <c:v>144515.05799999996</c:v>
                </c:pt>
                <c:pt idx="10">
                  <c:v>154362.39199999999</c:v>
                </c:pt>
                <c:pt idx="11">
                  <c:v>182524.00300000003</c:v>
                </c:pt>
                <c:pt idx="12">
                  <c:v>160934.09700000001</c:v>
                </c:pt>
                <c:pt idx="13">
                  <c:v>163641.53400000001</c:v>
                </c:pt>
                <c:pt idx="14">
                  <c:v>102101.81</c:v>
                </c:pt>
                <c:pt idx="15">
                  <c:v>113526.41</c:v>
                </c:pt>
                <c:pt idx="16">
                  <c:v>145380.54699999999</c:v>
                </c:pt>
                <c:pt idx="17">
                  <c:v>141996.63200000001</c:v>
                </c:pt>
                <c:pt idx="18">
                  <c:v>187382.34</c:v>
                </c:pt>
                <c:pt idx="19">
                  <c:v>156754.69</c:v>
                </c:pt>
                <c:pt idx="20">
                  <c:v>153467.99900000001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'Import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'!$F$2:$F$22</c:f>
              <c:numCache>
                <c:formatCode>General</c:formatCode>
                <c:ptCount val="21"/>
                <c:pt idx="0">
                  <c:v>300852.641</c:v>
                </c:pt>
                <c:pt idx="1">
                  <c:v>320086.13799999998</c:v>
                </c:pt>
                <c:pt idx="2">
                  <c:v>342976.75599999999</c:v>
                </c:pt>
                <c:pt idx="3">
                  <c:v>299900.11800000002</c:v>
                </c:pt>
                <c:pt idx="4">
                  <c:v>247538.283</c:v>
                </c:pt>
                <c:pt idx="5">
                  <c:v>220684.065</c:v>
                </c:pt>
                <c:pt idx="6">
                  <c:v>214306.86300000001</c:v>
                </c:pt>
                <c:pt idx="7">
                  <c:v>187473.98699999999</c:v>
                </c:pt>
                <c:pt idx="8">
                  <c:v>191182.89300000001</c:v>
                </c:pt>
                <c:pt idx="9">
                  <c:v>178278.41</c:v>
                </c:pt>
                <c:pt idx="10">
                  <c:v>258031.03700000001</c:v>
                </c:pt>
                <c:pt idx="11">
                  <c:v>333191.44199999998</c:v>
                </c:pt>
                <c:pt idx="12">
                  <c:v>441311.82400000002</c:v>
                </c:pt>
                <c:pt idx="13">
                  <c:v>550148.05299999996</c:v>
                </c:pt>
                <c:pt idx="14">
                  <c:v>393112.402</c:v>
                </c:pt>
                <c:pt idx="15">
                  <c:v>460468.26</c:v>
                </c:pt>
                <c:pt idx="16">
                  <c:v>557990.12899999996</c:v>
                </c:pt>
                <c:pt idx="17">
                  <c:v>632184.86499999999</c:v>
                </c:pt>
                <c:pt idx="18">
                  <c:v>630013.83299999998</c:v>
                </c:pt>
                <c:pt idx="19">
                  <c:v>640656.22</c:v>
                </c:pt>
                <c:pt idx="20">
                  <c:v>521078.67800000001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'Import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'!$G$2:$G$22</c:f>
              <c:numCache>
                <c:formatCode>General</c:formatCode>
                <c:ptCount val="21"/>
                <c:pt idx="0">
                  <c:v>245075.285</c:v>
                </c:pt>
                <c:pt idx="1">
                  <c:v>197911.878</c:v>
                </c:pt>
                <c:pt idx="2">
                  <c:v>201890.07800000001</c:v>
                </c:pt>
                <c:pt idx="3">
                  <c:v>160302.60399999999</c:v>
                </c:pt>
                <c:pt idx="4">
                  <c:v>109080.32799999999</c:v>
                </c:pt>
                <c:pt idx="5">
                  <c:v>88801.038</c:v>
                </c:pt>
                <c:pt idx="6">
                  <c:v>96867.754000000001</c:v>
                </c:pt>
                <c:pt idx="7">
                  <c:v>73764.372000000003</c:v>
                </c:pt>
                <c:pt idx="8">
                  <c:v>81664.202999999994</c:v>
                </c:pt>
                <c:pt idx="9">
                  <c:v>146628.837</c:v>
                </c:pt>
                <c:pt idx="10">
                  <c:v>204820.53400000001</c:v>
                </c:pt>
                <c:pt idx="11">
                  <c:v>285735.99</c:v>
                </c:pt>
                <c:pt idx="12">
                  <c:v>282540.03999999998</c:v>
                </c:pt>
                <c:pt idx="13">
                  <c:v>486926.18599999999</c:v>
                </c:pt>
                <c:pt idx="14">
                  <c:v>375287.15600000002</c:v>
                </c:pt>
                <c:pt idx="15">
                  <c:v>427149.72600000002</c:v>
                </c:pt>
                <c:pt idx="16">
                  <c:v>667860.27</c:v>
                </c:pt>
                <c:pt idx="17">
                  <c:v>541558.96499999997</c:v>
                </c:pt>
                <c:pt idx="18">
                  <c:v>673844.98</c:v>
                </c:pt>
                <c:pt idx="19">
                  <c:v>552893.277</c:v>
                </c:pt>
                <c:pt idx="20">
                  <c:v>396585.277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'Import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'!$H$2:$H$22</c:f>
              <c:numCache>
                <c:formatCode>General</c:formatCode>
                <c:ptCount val="21"/>
                <c:pt idx="0">
                  <c:v>736927.35900000005</c:v>
                </c:pt>
                <c:pt idx="1">
                  <c:v>632605.17000000004</c:v>
                </c:pt>
                <c:pt idx="2">
                  <c:v>716929.05299999996</c:v>
                </c:pt>
                <c:pt idx="3">
                  <c:v>650024.01599999995</c:v>
                </c:pt>
                <c:pt idx="4">
                  <c:v>551876.08400000003</c:v>
                </c:pt>
                <c:pt idx="5">
                  <c:v>586842.75199999998</c:v>
                </c:pt>
                <c:pt idx="6">
                  <c:v>597233.91899999999</c:v>
                </c:pt>
                <c:pt idx="7">
                  <c:v>571993.59</c:v>
                </c:pt>
                <c:pt idx="8">
                  <c:v>585054.9</c:v>
                </c:pt>
                <c:pt idx="9">
                  <c:v>698294.12600000005</c:v>
                </c:pt>
                <c:pt idx="10">
                  <c:v>841175.59699999995</c:v>
                </c:pt>
                <c:pt idx="11">
                  <c:v>999143.20799999998</c:v>
                </c:pt>
                <c:pt idx="12">
                  <c:v>1276020.686</c:v>
                </c:pt>
                <c:pt idx="13">
                  <c:v>1560239.9369999999</c:v>
                </c:pt>
                <c:pt idx="14">
                  <c:v>1236790.865</c:v>
                </c:pt>
                <c:pt idx="15">
                  <c:v>1460989.182</c:v>
                </c:pt>
                <c:pt idx="16">
                  <c:v>1776254.2489999998</c:v>
                </c:pt>
                <c:pt idx="17">
                  <c:v>1870178.436</c:v>
                </c:pt>
                <c:pt idx="18">
                  <c:v>1892591.473</c:v>
                </c:pt>
                <c:pt idx="19">
                  <c:v>1947314.669</c:v>
                </c:pt>
                <c:pt idx="20">
                  <c:v>1746350.621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'Import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'!$I$2:$I$22</c:f>
              <c:numCache>
                <c:formatCode>General</c:formatCode>
                <c:ptCount val="21"/>
                <c:pt idx="0">
                  <c:v>948917.86600000004</c:v>
                </c:pt>
                <c:pt idx="1">
                  <c:v>1017906.161</c:v>
                </c:pt>
                <c:pt idx="2">
                  <c:v>1105242.344</c:v>
                </c:pt>
                <c:pt idx="3">
                  <c:v>906278.875</c:v>
                </c:pt>
                <c:pt idx="4">
                  <c:v>746233.38600000006</c:v>
                </c:pt>
                <c:pt idx="5">
                  <c:v>697040.86600000004</c:v>
                </c:pt>
                <c:pt idx="6">
                  <c:v>808060.49399999995</c:v>
                </c:pt>
                <c:pt idx="7">
                  <c:v>624701.90899999999</c:v>
                </c:pt>
                <c:pt idx="8">
                  <c:v>745750.40399999998</c:v>
                </c:pt>
                <c:pt idx="9">
                  <c:v>863280.02099999995</c:v>
                </c:pt>
                <c:pt idx="10">
                  <c:v>1164923.791</c:v>
                </c:pt>
                <c:pt idx="11">
                  <c:v>1411021.483</c:v>
                </c:pt>
                <c:pt idx="12">
                  <c:v>1772114.2039999999</c:v>
                </c:pt>
                <c:pt idx="13">
                  <c:v>2264625.3390000002</c:v>
                </c:pt>
                <c:pt idx="14">
                  <c:v>2128809.7030000002</c:v>
                </c:pt>
                <c:pt idx="15">
                  <c:v>2404130.0720000002</c:v>
                </c:pt>
                <c:pt idx="16">
                  <c:v>2560547.872</c:v>
                </c:pt>
                <c:pt idx="17">
                  <c:v>2605170.6519999998</c:v>
                </c:pt>
                <c:pt idx="18">
                  <c:v>2285759.469</c:v>
                </c:pt>
                <c:pt idx="19">
                  <c:v>2388207.585</c:v>
                </c:pt>
                <c:pt idx="20">
                  <c:v>2057567.507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'Import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'!$J$2:$J$22</c:f>
              <c:numCache>
                <c:formatCode>General</c:formatCode>
                <c:ptCount val="21"/>
                <c:pt idx="0">
                  <c:v>687731.28</c:v>
                </c:pt>
                <c:pt idx="1">
                  <c:v>688815.14500000002</c:v>
                </c:pt>
                <c:pt idx="2">
                  <c:v>900695.85699999996</c:v>
                </c:pt>
                <c:pt idx="3">
                  <c:v>742870.23</c:v>
                </c:pt>
                <c:pt idx="4">
                  <c:v>570513.36100000003</c:v>
                </c:pt>
                <c:pt idx="5">
                  <c:v>479012.69300000003</c:v>
                </c:pt>
                <c:pt idx="6">
                  <c:v>600396.19900000002</c:v>
                </c:pt>
                <c:pt idx="7">
                  <c:v>404450.01799999998</c:v>
                </c:pt>
                <c:pt idx="8">
                  <c:v>367505.08500000002</c:v>
                </c:pt>
                <c:pt idx="9">
                  <c:v>397479.30099999998</c:v>
                </c:pt>
                <c:pt idx="10">
                  <c:v>558129.522</c:v>
                </c:pt>
                <c:pt idx="11">
                  <c:v>629510.19700000004</c:v>
                </c:pt>
                <c:pt idx="12">
                  <c:v>777887.60800000001</c:v>
                </c:pt>
                <c:pt idx="13">
                  <c:v>853457.804</c:v>
                </c:pt>
                <c:pt idx="14">
                  <c:v>654232.90300000005</c:v>
                </c:pt>
                <c:pt idx="15">
                  <c:v>690315.68799999997</c:v>
                </c:pt>
                <c:pt idx="16">
                  <c:v>760486.18400000001</c:v>
                </c:pt>
                <c:pt idx="17">
                  <c:v>695732.84199999995</c:v>
                </c:pt>
                <c:pt idx="18">
                  <c:v>683795.72499999998</c:v>
                </c:pt>
                <c:pt idx="19">
                  <c:v>741087.81599999999</c:v>
                </c:pt>
                <c:pt idx="20">
                  <c:v>560657.52099999995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'Import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'Import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'Import '!$K$2:$K$22</c:f>
              <c:numCache>
                <c:formatCode>General</c:formatCode>
                <c:ptCount val="21"/>
                <c:pt idx="0">
                  <c:v>292807.22600000002</c:v>
                </c:pt>
                <c:pt idx="1">
                  <c:v>305866.33899999998</c:v>
                </c:pt>
                <c:pt idx="2">
                  <c:v>465720.94699999999</c:v>
                </c:pt>
                <c:pt idx="3">
                  <c:v>444306.02399999998</c:v>
                </c:pt>
                <c:pt idx="4">
                  <c:v>483922.73200000002</c:v>
                </c:pt>
                <c:pt idx="5">
                  <c:v>471433.52600000001</c:v>
                </c:pt>
                <c:pt idx="6">
                  <c:v>868087.37199999997</c:v>
                </c:pt>
                <c:pt idx="7">
                  <c:v>867950.44799999997</c:v>
                </c:pt>
                <c:pt idx="8">
                  <c:v>665246.91500000004</c:v>
                </c:pt>
                <c:pt idx="9">
                  <c:v>717222.49899999984</c:v>
                </c:pt>
                <c:pt idx="10">
                  <c:v>865751.54599999986</c:v>
                </c:pt>
                <c:pt idx="11">
                  <c:v>782768.49899999995</c:v>
                </c:pt>
                <c:pt idx="12">
                  <c:v>774554.36199999996</c:v>
                </c:pt>
                <c:pt idx="13">
                  <c:v>1116718.952</c:v>
                </c:pt>
                <c:pt idx="14">
                  <c:v>1669701.71</c:v>
                </c:pt>
                <c:pt idx="15">
                  <c:v>1148768.3770000001</c:v>
                </c:pt>
                <c:pt idx="16">
                  <c:v>1914946.3049999999</c:v>
                </c:pt>
                <c:pt idx="17">
                  <c:v>1184419.416</c:v>
                </c:pt>
                <c:pt idx="18">
                  <c:v>1944322.9979999999</c:v>
                </c:pt>
                <c:pt idx="19">
                  <c:v>1231148.939</c:v>
                </c:pt>
                <c:pt idx="20">
                  <c:v>1742346.352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4440"/>
        <c:axId val="125864832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'Import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1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'Import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'Import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0-059E-4701-B93C-66C8EC548533}"/>
                  </c:ext>
                </c:extLst>
              </c15:ser>
            </c15:filteredLineSeries>
          </c:ext>
        </c:extLst>
      </c:lineChart>
      <c:catAx>
        <c:axId val="125864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4832"/>
        <c:crosses val="autoZero"/>
        <c:auto val="1"/>
        <c:lblAlgn val="ctr"/>
        <c:lblOffset val="100"/>
        <c:noMultiLvlLbl val="0"/>
      </c:catAx>
      <c:valAx>
        <c:axId val="12586483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Importaciones a Colombia de  Estados Unidos por categorías LALL (miles de dólares)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444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5'!$D$5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5'!$D$6:$D$26</c:f>
              <c:numCache>
                <c:formatCode>"$"\ #,##0.00000</c:formatCode>
                <c:ptCount val="21"/>
                <c:pt idx="0">
                  <c:v>1.6554471711603467</c:v>
                </c:pt>
                <c:pt idx="1">
                  <c:v>1.5258396739523039</c:v>
                </c:pt>
                <c:pt idx="2">
                  <c:v>1.4950156579314189</c:v>
                </c:pt>
                <c:pt idx="3">
                  <c:v>1.6125718065347137</c:v>
                </c:pt>
                <c:pt idx="4">
                  <c:v>2.2884244862134406</c:v>
                </c:pt>
                <c:pt idx="5">
                  <c:v>2.2918284328227405</c:v>
                </c:pt>
                <c:pt idx="6">
                  <c:v>2.6236244730639764</c:v>
                </c:pt>
                <c:pt idx="7">
                  <c:v>3.3248342367544743</c:v>
                </c:pt>
                <c:pt idx="8">
                  <c:v>4.2855738657680824</c:v>
                </c:pt>
                <c:pt idx="9">
                  <c:v>4.3386725450605521</c:v>
                </c:pt>
                <c:pt idx="10">
                  <c:v>4.8720774745881146</c:v>
                </c:pt>
                <c:pt idx="11">
                  <c:v>5.6366710596121878</c:v>
                </c:pt>
                <c:pt idx="12">
                  <c:v>5.2259651704766341</c:v>
                </c:pt>
                <c:pt idx="13">
                  <c:v>4.6695476721894265</c:v>
                </c:pt>
                <c:pt idx="14">
                  <c:v>3.7248448559091085</c:v>
                </c:pt>
                <c:pt idx="15">
                  <c:v>4.1755831474970195</c:v>
                </c:pt>
                <c:pt idx="16">
                  <c:v>4.1696061390563468</c:v>
                </c:pt>
                <c:pt idx="17">
                  <c:v>4.2237495943428405</c:v>
                </c:pt>
                <c:pt idx="18">
                  <c:v>3.8219157031791009</c:v>
                </c:pt>
                <c:pt idx="19">
                  <c:v>4.9266661990663509</c:v>
                </c:pt>
                <c:pt idx="20">
                  <c:v>4.8018893893491548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5'!$D$31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5'!$D$32:$D$52</c:f>
              <c:numCache>
                <c:formatCode>"$"\ #,##0.0000</c:formatCode>
                <c:ptCount val="21"/>
                <c:pt idx="0">
                  <c:v>8.0286924562496811</c:v>
                </c:pt>
                <c:pt idx="1">
                  <c:v>8.4082619939818297</c:v>
                </c:pt>
                <c:pt idx="2">
                  <c:v>8.8771999962418171</c:v>
                </c:pt>
                <c:pt idx="3">
                  <c:v>7.6535480803918787</c:v>
                </c:pt>
                <c:pt idx="4">
                  <c:v>6.2303878970666533</c:v>
                </c:pt>
                <c:pt idx="5">
                  <c:v>5.4766343629446252</c:v>
                </c:pt>
                <c:pt idx="6">
                  <c:v>5.2508764921916482</c:v>
                </c:pt>
                <c:pt idx="7">
                  <c:v>4.5361558557775554</c:v>
                </c:pt>
                <c:pt idx="8">
                  <c:v>4.5684025975413149</c:v>
                </c:pt>
                <c:pt idx="9">
                  <c:v>4.2078066555547924</c:v>
                </c:pt>
                <c:pt idx="10">
                  <c:v>6.0163093486491706</c:v>
                </c:pt>
                <c:pt idx="11">
                  <c:v>7.6761687267065373</c:v>
                </c:pt>
                <c:pt idx="12">
                  <c:v>10.046498447455775</c:v>
                </c:pt>
                <c:pt idx="13">
                  <c:v>12.376464728795412</c:v>
                </c:pt>
                <c:pt idx="14">
                  <c:v>8.7399424244720283</c:v>
                </c:pt>
                <c:pt idx="15">
                  <c:v>10.118050299031518</c:v>
                </c:pt>
                <c:pt idx="16">
                  <c:v>12.118470284930908</c:v>
                </c:pt>
                <c:pt idx="17">
                  <c:v>13.571492575548191</c:v>
                </c:pt>
                <c:pt idx="18">
                  <c:v>13.370103415903651</c:v>
                </c:pt>
                <c:pt idx="19">
                  <c:v>13.44171631667944</c:v>
                </c:pt>
                <c:pt idx="20">
                  <c:v>10.809997302057811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5'!$D$56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5'!$D$57:$D$77</c:f>
              <c:numCache>
                <c:formatCode>"$"\ #,##0.00</c:formatCode>
                <c:ptCount val="21"/>
                <c:pt idx="0">
                  <c:v>9.684139627410028</c:v>
                </c:pt>
                <c:pt idx="1">
                  <c:v>9.934101667934133</c:v>
                </c:pt>
                <c:pt idx="2">
                  <c:v>10.372215654173235</c:v>
                </c:pt>
                <c:pt idx="3">
                  <c:v>9.2661198869265924</c:v>
                </c:pt>
                <c:pt idx="4">
                  <c:v>8.5188123832800944</c:v>
                </c:pt>
                <c:pt idx="5">
                  <c:v>7.7684627957673653</c:v>
                </c:pt>
                <c:pt idx="6">
                  <c:v>7.874500965255625</c:v>
                </c:pt>
                <c:pt idx="7">
                  <c:v>7.8609900925320311</c:v>
                </c:pt>
                <c:pt idx="8">
                  <c:v>8.8539764633093974</c:v>
                </c:pt>
                <c:pt idx="9">
                  <c:v>8.5464792006153445</c:v>
                </c:pt>
                <c:pt idx="10">
                  <c:v>10.888386823237283</c:v>
                </c:pt>
                <c:pt idx="11">
                  <c:v>13.312839786318724</c:v>
                </c:pt>
                <c:pt idx="12">
                  <c:v>15.272463617932408</c:v>
                </c:pt>
                <c:pt idx="13">
                  <c:v>17.046012400984839</c:v>
                </c:pt>
                <c:pt idx="14">
                  <c:v>12.464787280381135</c:v>
                </c:pt>
                <c:pt idx="15">
                  <c:v>14.293633446528538</c:v>
                </c:pt>
                <c:pt idx="16">
                  <c:v>16.288076423987253</c:v>
                </c:pt>
                <c:pt idx="17">
                  <c:v>17.795242169891033</c:v>
                </c:pt>
                <c:pt idx="18">
                  <c:v>17.192019119082754</c:v>
                </c:pt>
                <c:pt idx="19">
                  <c:v>18.36838251574579</c:v>
                </c:pt>
                <c:pt idx="20">
                  <c:v>15.611886691406967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29392"/>
        <c:axId val="204529784"/>
      </c:lineChart>
      <c:catAx>
        <c:axId val="2045293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29784"/>
        <c:crosses val="autoZero"/>
        <c:auto val="1"/>
        <c:lblAlgn val="ctr"/>
        <c:lblOffset val="100"/>
        <c:noMultiLvlLbl val="0"/>
      </c:catAx>
      <c:valAx>
        <c:axId val="204529784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29392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5'!$D$84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5'!$D$85:$D$105</c:f>
              <c:numCache>
                <c:formatCode>"$"\ #,##0.00</c:formatCode>
                <c:ptCount val="21"/>
                <c:pt idx="0">
                  <c:v>1.1293352089730404</c:v>
                </c:pt>
                <c:pt idx="1">
                  <c:v>1.1902210166214255</c:v>
                </c:pt>
                <c:pt idx="2">
                  <c:v>1.263792134479544</c:v>
                </c:pt>
                <c:pt idx="3">
                  <c:v>1.104262835807706</c:v>
                </c:pt>
                <c:pt idx="4">
                  <c:v>0.90334526537821502</c:v>
                </c:pt>
                <c:pt idx="5">
                  <c:v>0.77441440945733897</c:v>
                </c:pt>
                <c:pt idx="6">
                  <c:v>0.74509072298127932</c:v>
                </c:pt>
                <c:pt idx="7">
                  <c:v>0.6462215116330513</c:v>
                </c:pt>
                <c:pt idx="8">
                  <c:v>0.65293522455321151</c:v>
                </c:pt>
                <c:pt idx="9">
                  <c:v>0.60327714450990966</c:v>
                </c:pt>
                <c:pt idx="10">
                  <c:v>0.86477348716424318</c:v>
                </c:pt>
                <c:pt idx="11">
                  <c:v>1.1060986851870229</c:v>
                </c:pt>
                <c:pt idx="12">
                  <c:v>1.4512350567324313</c:v>
                </c:pt>
                <c:pt idx="13">
                  <c:v>1.793347820749037</c:v>
                </c:pt>
                <c:pt idx="14">
                  <c:v>1.2732569498704789</c:v>
                </c:pt>
                <c:pt idx="15">
                  <c:v>1.4885166985765117</c:v>
                </c:pt>
                <c:pt idx="16">
                  <c:v>1.7900269718849666</c:v>
                </c:pt>
                <c:pt idx="17">
                  <c:v>2.0126092222407315</c:v>
                </c:pt>
                <c:pt idx="18">
                  <c:v>1.9905805615905419</c:v>
                </c:pt>
                <c:pt idx="19">
                  <c:v>2.009227043732098</c:v>
                </c:pt>
                <c:pt idx="20">
                  <c:v>1.6211828479738679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5'!$D$110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5'!$D$111:$D$131</c:f>
              <c:numCache>
                <c:formatCode>"$"\ #,##0.0000</c:formatCode>
                <c:ptCount val="21"/>
                <c:pt idx="0">
                  <c:v>0.23285918437826109</c:v>
                </c:pt>
                <c:pt idx="1">
                  <c:v>0.21598832781764771</c:v>
                </c:pt>
                <c:pt idx="2">
                  <c:v>0.2128361454306949</c:v>
                </c:pt>
                <c:pt idx="3">
                  <c:v>0.23266373939554613</c:v>
                </c:pt>
                <c:pt idx="4">
                  <c:v>0.33179915262896681</c:v>
                </c:pt>
                <c:pt idx="5">
                  <c:v>0.3240722028825912</c:v>
                </c:pt>
                <c:pt idx="6">
                  <c:v>0.37228799008576413</c:v>
                </c:pt>
                <c:pt idx="7">
                  <c:v>0.47365643393143614</c:v>
                </c:pt>
                <c:pt idx="8">
                  <c:v>0.61251215816456983</c:v>
                </c:pt>
                <c:pt idx="9">
                  <c:v>0.62203950851505296</c:v>
                </c:pt>
                <c:pt idx="10">
                  <c:v>0.70030365516027093</c:v>
                </c:pt>
                <c:pt idx="11">
                  <c:v>0.81221696263362253</c:v>
                </c:pt>
                <c:pt idx="12">
                  <c:v>0.75490021725718814</c:v>
                </c:pt>
                <c:pt idx="13">
                  <c:v>0.67661673388210675</c:v>
                </c:pt>
                <c:pt idx="14">
                  <c:v>0.5426448332995828</c:v>
                </c:pt>
                <c:pt idx="15">
                  <c:v>0.61429080283766846</c:v>
                </c:pt>
                <c:pt idx="16">
                  <c:v>0.61589518112108432</c:v>
                </c:pt>
                <c:pt idx="17">
                  <c:v>0.62636864285110361</c:v>
                </c:pt>
                <c:pt idx="18">
                  <c:v>0.56901811976536398</c:v>
                </c:pt>
                <c:pt idx="19">
                  <c:v>0.73642314191096336</c:v>
                </c:pt>
                <c:pt idx="20">
                  <c:v>0.7201427066405135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5'!$D$135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5'!$A$85:$A$105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5'!$D$136:$D$156</c:f>
              <c:numCache>
                <c:formatCode>"$"\ #,##0.0000</c:formatCode>
                <c:ptCount val="21"/>
                <c:pt idx="0">
                  <c:v>1.3621943933513017</c:v>
                </c:pt>
                <c:pt idx="1">
                  <c:v>1.4062093444390733</c:v>
                </c:pt>
                <c:pt idx="2">
                  <c:v>1.4766282799102388</c:v>
                </c:pt>
                <c:pt idx="3">
                  <c:v>1.3369265752032522</c:v>
                </c:pt>
                <c:pt idx="4">
                  <c:v>1.2351444180071818</c:v>
                </c:pt>
                <c:pt idx="5">
                  <c:v>1.0984866123399302</c:v>
                </c:pt>
                <c:pt idx="6">
                  <c:v>1.1173787130670436</c:v>
                </c:pt>
                <c:pt idx="7">
                  <c:v>1.1198779455644876</c:v>
                </c:pt>
                <c:pt idx="8">
                  <c:v>1.2654473827177812</c:v>
                </c:pt>
                <c:pt idx="9">
                  <c:v>1.2253166530249626</c:v>
                </c:pt>
                <c:pt idx="10">
                  <c:v>1.5650771423245142</c:v>
                </c:pt>
                <c:pt idx="11">
                  <c:v>1.9183156478206456</c:v>
                </c:pt>
                <c:pt idx="12">
                  <c:v>2.2061352739896196</c:v>
                </c:pt>
                <c:pt idx="13">
                  <c:v>2.4699645546311437</c:v>
                </c:pt>
                <c:pt idx="14">
                  <c:v>1.8159017831700615</c:v>
                </c:pt>
                <c:pt idx="15">
                  <c:v>2.1028075014141807</c:v>
                </c:pt>
                <c:pt idx="16">
                  <c:v>2.4059221530060508</c:v>
                </c:pt>
                <c:pt idx="17">
                  <c:v>2.6389778650918352</c:v>
                </c:pt>
                <c:pt idx="18">
                  <c:v>2.5595986813559057</c:v>
                </c:pt>
                <c:pt idx="19">
                  <c:v>2.7456501856430613</c:v>
                </c:pt>
                <c:pt idx="20">
                  <c:v>2.3413255546143814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30568"/>
        <c:axId val="204530960"/>
      </c:lineChart>
      <c:catAx>
        <c:axId val="204530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0960"/>
        <c:crosses val="autoZero"/>
        <c:auto val="1"/>
        <c:lblAlgn val="ctr"/>
        <c:lblOffset val="100"/>
        <c:noMultiLvlLbl val="0"/>
      </c:catAx>
      <c:valAx>
        <c:axId val="204530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0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6'!$D$5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6'!$D$6:$D$26</c:f>
              <c:numCache>
                <c:formatCode>"$"\ #,##0.00000</c:formatCode>
                <c:ptCount val="21"/>
                <c:pt idx="0">
                  <c:v>5.9509528454493074E-2</c:v>
                </c:pt>
                <c:pt idx="1">
                  <c:v>4.9041991906598838E-2</c:v>
                </c:pt>
                <c:pt idx="2">
                  <c:v>4.9073562577151786E-2</c:v>
                </c:pt>
                <c:pt idx="3">
                  <c:v>5.1847778619154496E-2</c:v>
                </c:pt>
                <c:pt idx="4">
                  <c:v>8.0400247686945522E-2</c:v>
                </c:pt>
                <c:pt idx="5">
                  <c:v>6.5831491174350887E-2</c:v>
                </c:pt>
                <c:pt idx="6">
                  <c:v>5.2014305742302536E-2</c:v>
                </c:pt>
                <c:pt idx="7">
                  <c:v>4.9837856504216037E-2</c:v>
                </c:pt>
                <c:pt idx="8">
                  <c:v>7.1405694942137027E-2</c:v>
                </c:pt>
                <c:pt idx="9">
                  <c:v>8.5216350292784807E-2</c:v>
                </c:pt>
                <c:pt idx="10">
                  <c:v>0.14589131300929628</c:v>
                </c:pt>
                <c:pt idx="11">
                  <c:v>0.19203362321981804</c:v>
                </c:pt>
                <c:pt idx="12">
                  <c:v>0.19576597307769911</c:v>
                </c:pt>
                <c:pt idx="13">
                  <c:v>0.21487551266112437</c:v>
                </c:pt>
                <c:pt idx="14">
                  <c:v>0.12715743708062494</c:v>
                </c:pt>
                <c:pt idx="15">
                  <c:v>0.16143179862949308</c:v>
                </c:pt>
                <c:pt idx="16">
                  <c:v>0.17276631412225724</c:v>
                </c:pt>
                <c:pt idx="17">
                  <c:v>0.30059463323279556</c:v>
                </c:pt>
                <c:pt idx="18">
                  <c:v>0.22775451984991263</c:v>
                </c:pt>
                <c:pt idx="19">
                  <c:v>0.28158094449962606</c:v>
                </c:pt>
                <c:pt idx="20">
                  <c:v>0.35824170512435793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6'!$D$31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6'!$D$32:$D$52</c:f>
              <c:numCache>
                <c:formatCode>"$"\ #,##0.0000</c:formatCode>
                <c:ptCount val="21"/>
                <c:pt idx="0">
                  <c:v>6.5401921862894357</c:v>
                </c:pt>
                <c:pt idx="1">
                  <c:v>5.1988971854350305</c:v>
                </c:pt>
                <c:pt idx="2">
                  <c:v>5.2254812266719908</c:v>
                </c:pt>
                <c:pt idx="3">
                  <c:v>4.09097433941663</c:v>
                </c:pt>
                <c:pt idx="4">
                  <c:v>2.7454854543822651</c:v>
                </c:pt>
                <c:pt idx="5">
                  <c:v>2.2037423326235697</c:v>
                </c:pt>
                <c:pt idx="6">
                  <c:v>2.3734219483675774</c:v>
                </c:pt>
                <c:pt idx="7">
                  <c:v>1.7848166209616805</c:v>
                </c:pt>
                <c:pt idx="8">
                  <c:v>1.951403450680816</c:v>
                </c:pt>
                <c:pt idx="9">
                  <c:v>3.4607992982709388</c:v>
                </c:pt>
                <c:pt idx="10">
                  <c:v>4.7756413640251933</c:v>
                </c:pt>
                <c:pt idx="11">
                  <c:v>6.5828751704028825</c:v>
                </c:pt>
                <c:pt idx="12">
                  <c:v>6.4320462739382487</c:v>
                </c:pt>
                <c:pt idx="13">
                  <c:v>10.954187211412114</c:v>
                </c:pt>
                <c:pt idx="14">
                  <c:v>8.3436394257636568</c:v>
                </c:pt>
                <c:pt idx="15">
                  <c:v>9.3859290385954743</c:v>
                </c:pt>
                <c:pt idx="16">
                  <c:v>14.504638013911773</c:v>
                </c:pt>
                <c:pt idx="17">
                  <c:v>11.625971894659425</c:v>
                </c:pt>
                <c:pt idx="18">
                  <c:v>14.300284528653401</c:v>
                </c:pt>
                <c:pt idx="19">
                  <c:v>11.600347192185639</c:v>
                </c:pt>
                <c:pt idx="20">
                  <c:v>8.2273291067301155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6'!$D$56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6'!$D$57:$D$77</c:f>
              <c:numCache>
                <c:formatCode>"$"\ #,##0.00</c:formatCode>
                <c:ptCount val="21"/>
                <c:pt idx="0">
                  <c:v>6.5997017147439285</c:v>
                </c:pt>
                <c:pt idx="1">
                  <c:v>5.2479391773416282</c:v>
                </c:pt>
                <c:pt idx="2">
                  <c:v>5.2745547892491436</c:v>
                </c:pt>
                <c:pt idx="3">
                  <c:v>4.1428221180357845</c:v>
                </c:pt>
                <c:pt idx="4">
                  <c:v>2.8258857020692107</c:v>
                </c:pt>
                <c:pt idx="5">
                  <c:v>2.2695738237979204</c:v>
                </c:pt>
                <c:pt idx="6">
                  <c:v>2.4254362541098797</c:v>
                </c:pt>
                <c:pt idx="7">
                  <c:v>1.8346544774658966</c:v>
                </c:pt>
                <c:pt idx="8">
                  <c:v>2.0228091456229529</c:v>
                </c:pt>
                <c:pt idx="9">
                  <c:v>3.5460156485637242</c:v>
                </c:pt>
                <c:pt idx="10">
                  <c:v>4.9215326770344898</c:v>
                </c:pt>
                <c:pt idx="11">
                  <c:v>6.774908793622699</c:v>
                </c:pt>
                <c:pt idx="12">
                  <c:v>6.6278122470159468</c:v>
                </c:pt>
                <c:pt idx="13">
                  <c:v>11.169062724073239</c:v>
                </c:pt>
                <c:pt idx="14">
                  <c:v>8.4707968628442813</c:v>
                </c:pt>
                <c:pt idx="15">
                  <c:v>9.5473608372249696</c:v>
                </c:pt>
                <c:pt idx="16">
                  <c:v>14.677404328034031</c:v>
                </c:pt>
                <c:pt idx="17">
                  <c:v>11.92656652789222</c:v>
                </c:pt>
                <c:pt idx="18">
                  <c:v>14.528039048503313</c:v>
                </c:pt>
                <c:pt idx="19">
                  <c:v>11.881928136685264</c:v>
                </c:pt>
                <c:pt idx="20">
                  <c:v>8.585570811854474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31744"/>
        <c:axId val="204532136"/>
      </c:lineChart>
      <c:catAx>
        <c:axId val="204531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2136"/>
        <c:crosses val="autoZero"/>
        <c:auto val="1"/>
        <c:lblAlgn val="ctr"/>
        <c:lblOffset val="100"/>
        <c:noMultiLvlLbl val="0"/>
      </c:catAx>
      <c:valAx>
        <c:axId val="204532136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174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6'!$D$84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6'!$D$85:$D$105</c:f>
              <c:numCache>
                <c:formatCode>"$"\ #,##0.00</c:formatCode>
                <c:ptCount val="21"/>
                <c:pt idx="0">
                  <c:v>0.91995917762145363</c:v>
                </c:pt>
                <c:pt idx="1">
                  <c:v>0.73592339270442131</c:v>
                </c:pt>
                <c:pt idx="2">
                  <c:v>0.74391948766890093</c:v>
                </c:pt>
                <c:pt idx="3">
                  <c:v>0.59025054495110163</c:v>
                </c:pt>
                <c:pt idx="4">
                  <c:v>0.39806851954573319</c:v>
                </c:pt>
                <c:pt idx="5">
                  <c:v>0.31161653380804233</c:v>
                </c:pt>
                <c:pt idx="6">
                  <c:v>0.33678466406105118</c:v>
                </c:pt>
                <c:pt idx="7">
                  <c:v>0.25426527029855472</c:v>
                </c:pt>
                <c:pt idx="8">
                  <c:v>0.27890275059162351</c:v>
                </c:pt>
                <c:pt idx="9">
                  <c:v>0.49617800656943806</c:v>
                </c:pt>
                <c:pt idx="10">
                  <c:v>0.68644210204070311</c:v>
                </c:pt>
                <c:pt idx="11">
                  <c:v>0.9485603860426054</c:v>
                </c:pt>
                <c:pt idx="12">
                  <c:v>0.92912083628782016</c:v>
                </c:pt>
                <c:pt idx="13">
                  <c:v>1.5872600289448633</c:v>
                </c:pt>
                <c:pt idx="14">
                  <c:v>1.2155225252194577</c:v>
                </c:pt>
                <c:pt idx="15">
                  <c:v>1.3808106989684406</c:v>
                </c:pt>
                <c:pt idx="16">
                  <c:v>2.1424893284274864</c:v>
                </c:pt>
                <c:pt idx="17">
                  <c:v>1.7240946876292988</c:v>
                </c:pt>
                <c:pt idx="18">
                  <c:v>2.1290686782640336</c:v>
                </c:pt>
                <c:pt idx="19">
                  <c:v>1.7339847640066024</c:v>
                </c:pt>
                <c:pt idx="20">
                  <c:v>1.2338582942965195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6'!$D$110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6'!$D$111:$D$131</c:f>
              <c:numCache>
                <c:formatCode>"$"\ #,##0.0000</c:formatCode>
                <c:ptCount val="21"/>
                <c:pt idx="0">
                  <c:v>8.3707535341856921E-3</c:v>
                </c:pt>
                <c:pt idx="1">
                  <c:v>6.9420778641282122E-3</c:v>
                </c:pt>
                <c:pt idx="2">
                  <c:v>6.9863000070010724E-3</c:v>
                </c:pt>
                <c:pt idx="3">
                  <c:v>7.480657917992223E-3</c:v>
                </c:pt>
                <c:pt idx="4">
                  <c:v>1.1657249000087584E-2</c:v>
                </c:pt>
                <c:pt idx="5">
                  <c:v>9.3087929525516207E-3</c:v>
                </c:pt>
                <c:pt idx="6">
                  <c:v>7.3807442868886663E-3</c:v>
                </c:pt>
                <c:pt idx="7">
                  <c:v>7.0999092603234665E-3</c:v>
                </c:pt>
                <c:pt idx="8">
                  <c:v>1.0205600856306909E-2</c:v>
                </c:pt>
                <c:pt idx="9">
                  <c:v>1.2217547211282031E-2</c:v>
                </c:pt>
                <c:pt idx="10">
                  <c:v>2.0970154988181645E-2</c:v>
                </c:pt>
                <c:pt idx="11">
                  <c:v>2.7671113770094877E-2</c:v>
                </c:pt>
                <c:pt idx="12">
                  <c:v>2.8278752495865044E-2</c:v>
                </c:pt>
                <c:pt idx="13">
                  <c:v>3.1135428477132243E-2</c:v>
                </c:pt>
                <c:pt idx="14">
                  <c:v>1.8524617512043203E-2</c:v>
                </c:pt>
                <c:pt idx="15">
                  <c:v>2.3749034728977558E-2</c:v>
                </c:pt>
                <c:pt idx="16">
                  <c:v>2.5519422405693038E-2</c:v>
                </c:pt>
                <c:pt idx="17">
                  <c:v>4.4577228895986608E-2</c:v>
                </c:pt>
                <c:pt idx="18">
                  <c:v>3.3908766890191004E-2</c:v>
                </c:pt>
                <c:pt idx="19">
                  <c:v>4.2089866752078396E-2</c:v>
                </c:pt>
                <c:pt idx="20">
                  <c:v>5.3725758809020578E-2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6'!$D$135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6'!$A$85:$A$105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6'!$D$136:$D$156</c:f>
              <c:numCache>
                <c:formatCode>"$"\ #,##0.0000</c:formatCode>
                <c:ptCount val="21"/>
                <c:pt idx="0">
                  <c:v>0.92832993115563922</c:v>
                </c:pt>
                <c:pt idx="1">
                  <c:v>0.74286547056854935</c:v>
                </c:pt>
                <c:pt idx="2">
                  <c:v>0.75090578767590199</c:v>
                </c:pt>
                <c:pt idx="3">
                  <c:v>0.59773120286909387</c:v>
                </c:pt>
                <c:pt idx="4">
                  <c:v>0.40972576854582077</c:v>
                </c:pt>
                <c:pt idx="5">
                  <c:v>0.32092532676059399</c:v>
                </c:pt>
                <c:pt idx="6">
                  <c:v>0.34416540834793985</c:v>
                </c:pt>
                <c:pt idx="7">
                  <c:v>0.26136517955887817</c:v>
                </c:pt>
                <c:pt idx="8">
                  <c:v>0.28910835144793046</c:v>
                </c:pt>
                <c:pt idx="9">
                  <c:v>0.50839555378072021</c:v>
                </c:pt>
                <c:pt idx="10">
                  <c:v>0.70741225702888477</c:v>
                </c:pt>
                <c:pt idx="11">
                  <c:v>0.9762314998127003</c:v>
                </c:pt>
                <c:pt idx="12">
                  <c:v>0.95739958878368525</c:v>
                </c:pt>
                <c:pt idx="13">
                  <c:v>1.6183954574219956</c:v>
                </c:pt>
                <c:pt idx="14">
                  <c:v>1.2340471427315007</c:v>
                </c:pt>
                <c:pt idx="15">
                  <c:v>1.4045597336974183</c:v>
                </c:pt>
                <c:pt idx="16">
                  <c:v>2.1680087508331796</c:v>
                </c:pt>
                <c:pt idx="17">
                  <c:v>1.7686719165252858</c:v>
                </c:pt>
                <c:pt idx="18">
                  <c:v>2.1629774451542247</c:v>
                </c:pt>
                <c:pt idx="19">
                  <c:v>1.7760746307586806</c:v>
                </c:pt>
                <c:pt idx="20">
                  <c:v>1.28758405310554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32920"/>
        <c:axId val="204533312"/>
      </c:lineChart>
      <c:catAx>
        <c:axId val="204532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3312"/>
        <c:crosses val="autoZero"/>
        <c:auto val="1"/>
        <c:lblAlgn val="ctr"/>
        <c:lblOffset val="100"/>
        <c:noMultiLvlLbl val="0"/>
      </c:catAx>
      <c:valAx>
        <c:axId val="20453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2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7'!$D$5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7'!$D$6:$D$26</c:f>
              <c:numCache>
                <c:formatCode>"$"\ #,##0.00</c:formatCode>
                <c:ptCount val="21"/>
                <c:pt idx="0">
                  <c:v>0.42705044894100647</c:v>
                </c:pt>
                <c:pt idx="1">
                  <c:v>0.31797110700443021</c:v>
                </c:pt>
                <c:pt idx="2">
                  <c:v>0.31734996017024775</c:v>
                </c:pt>
                <c:pt idx="3">
                  <c:v>0.30410354554877578</c:v>
                </c:pt>
                <c:pt idx="4">
                  <c:v>0.43555563620947157</c:v>
                </c:pt>
                <c:pt idx="5">
                  <c:v>0.83406892714217695</c:v>
                </c:pt>
                <c:pt idx="6">
                  <c:v>1.4452405146615432</c:v>
                </c:pt>
                <c:pt idx="7">
                  <c:v>1.0771648619859109</c:v>
                </c:pt>
                <c:pt idx="8">
                  <c:v>1.46999780806973</c:v>
                </c:pt>
                <c:pt idx="9">
                  <c:v>2.1786121756666845</c:v>
                </c:pt>
                <c:pt idx="10">
                  <c:v>2.5582899993546069</c:v>
                </c:pt>
                <c:pt idx="11">
                  <c:v>3.1175399062746134</c:v>
                </c:pt>
                <c:pt idx="12">
                  <c:v>2.5758391395856512</c:v>
                </c:pt>
                <c:pt idx="13">
                  <c:v>2.5909704647216416</c:v>
                </c:pt>
                <c:pt idx="14">
                  <c:v>1.8875778277212711</c:v>
                </c:pt>
                <c:pt idx="15">
                  <c:v>1.9894432785850118</c:v>
                </c:pt>
                <c:pt idx="16">
                  <c:v>2.1451270258591228</c:v>
                </c:pt>
                <c:pt idx="17">
                  <c:v>2.4014347398984364</c:v>
                </c:pt>
                <c:pt idx="18">
                  <c:v>2.2512347284673324</c:v>
                </c:pt>
                <c:pt idx="19">
                  <c:v>2.1991021444495984</c:v>
                </c:pt>
                <c:pt idx="20">
                  <c:v>2.3981117723945018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7'!$D$31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7'!$D$32:$D$52</c:f>
              <c:numCache>
                <c:formatCode>"$"\ #,##0.00</c:formatCode>
                <c:ptCount val="21"/>
                <c:pt idx="0">
                  <c:v>19.665983680054516</c:v>
                </c:pt>
                <c:pt idx="1">
                  <c:v>16.617745589805626</c:v>
                </c:pt>
                <c:pt idx="2">
                  <c:v>18.556133834904102</c:v>
                </c:pt>
                <c:pt idx="3">
                  <c:v>16.588823282375028</c:v>
                </c:pt>
                <c:pt idx="4">
                  <c:v>13.890385086149038</c:v>
                </c:pt>
                <c:pt idx="5">
                  <c:v>14.563458314256584</c:v>
                </c:pt>
                <c:pt idx="6">
                  <c:v>14.633229667575279</c:v>
                </c:pt>
                <c:pt idx="7">
                  <c:v>13.840064503166118</c:v>
                </c:pt>
                <c:pt idx="8">
                  <c:v>13.980154201685162</c:v>
                </c:pt>
                <c:pt idx="9">
                  <c:v>16.481449834097223</c:v>
                </c:pt>
                <c:pt idx="10">
                  <c:v>19.613038287664001</c:v>
                </c:pt>
                <c:pt idx="11">
                  <c:v>23.018573948699576</c:v>
                </c:pt>
                <c:pt idx="12">
                  <c:v>29.048711463530719</c:v>
                </c:pt>
                <c:pt idx="13">
                  <c:v>35.100105223381519</c:v>
                </c:pt>
                <c:pt idx="14">
                  <c:v>27.497176116089452</c:v>
                </c:pt>
                <c:pt idx="15">
                  <c:v>32.102890283505999</c:v>
                </c:pt>
                <c:pt idx="16">
                  <c:v>38.576819223604517</c:v>
                </c:pt>
                <c:pt idx="17">
                  <c:v>40.148244863667102</c:v>
                </c:pt>
                <c:pt idx="18">
                  <c:v>40.164425592965387</c:v>
                </c:pt>
                <c:pt idx="19">
                  <c:v>40.856937844147552</c:v>
                </c:pt>
                <c:pt idx="20">
                  <c:v>36.228781369282942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7'!$D$56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7'!$D$57:$D$77</c:f>
              <c:numCache>
                <c:formatCode>"$"\ #,##0.00</c:formatCode>
                <c:ptCount val="21"/>
                <c:pt idx="0">
                  <c:v>20.093034128995527</c:v>
                </c:pt>
                <c:pt idx="1">
                  <c:v>16.935716696810058</c:v>
                </c:pt>
                <c:pt idx="2">
                  <c:v>18.873483795074353</c:v>
                </c:pt>
                <c:pt idx="3">
                  <c:v>16.892926827923805</c:v>
                </c:pt>
                <c:pt idx="4">
                  <c:v>14.32594072235851</c:v>
                </c:pt>
                <c:pt idx="5">
                  <c:v>15.397527241398761</c:v>
                </c:pt>
                <c:pt idx="6">
                  <c:v>16.078470182236824</c:v>
                </c:pt>
                <c:pt idx="7">
                  <c:v>14.91722936515203</c:v>
                </c:pt>
                <c:pt idx="8">
                  <c:v>15.450152009754891</c:v>
                </c:pt>
                <c:pt idx="9">
                  <c:v>18.660062009763905</c:v>
                </c:pt>
                <c:pt idx="10">
                  <c:v>22.171328287018607</c:v>
                </c:pt>
                <c:pt idx="11">
                  <c:v>26.136113854974187</c:v>
                </c:pt>
                <c:pt idx="12">
                  <c:v>31.624550603116372</c:v>
                </c:pt>
                <c:pt idx="13">
                  <c:v>37.691075688103162</c:v>
                </c:pt>
                <c:pt idx="14">
                  <c:v>29.384753943810725</c:v>
                </c:pt>
                <c:pt idx="15">
                  <c:v>34.092333562091007</c:v>
                </c:pt>
                <c:pt idx="16">
                  <c:v>40.721946249463642</c:v>
                </c:pt>
                <c:pt idx="17">
                  <c:v>42.549679603565536</c:v>
                </c:pt>
                <c:pt idx="18">
                  <c:v>42.415660321432725</c:v>
                </c:pt>
                <c:pt idx="19">
                  <c:v>43.056039988597156</c:v>
                </c:pt>
                <c:pt idx="20">
                  <c:v>38.626893141677435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34096"/>
        <c:axId val="204534488"/>
      </c:lineChart>
      <c:catAx>
        <c:axId val="2045340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4488"/>
        <c:crosses val="autoZero"/>
        <c:auto val="1"/>
        <c:lblAlgn val="ctr"/>
        <c:lblOffset val="100"/>
        <c:noMultiLvlLbl val="0"/>
      </c:catAx>
      <c:valAx>
        <c:axId val="204534488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4096"/>
        <c:crosses val="autoZero"/>
        <c:crossBetween val="between"/>
        <c:majorUnit val="9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7'!$D$84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7'!$D$85:$D$105</c:f>
              <c:numCache>
                <c:formatCode>"$"\ #,##0.000</c:formatCode>
                <c:ptCount val="21"/>
                <c:pt idx="0">
                  <c:v>2.7662646078424014</c:v>
                </c:pt>
                <c:pt idx="1">
                  <c:v>2.3523042055553494</c:v>
                </c:pt>
                <c:pt idx="2">
                  <c:v>2.6417221642893725</c:v>
                </c:pt>
                <c:pt idx="3">
                  <c:v>2.3934547543301519</c:v>
                </c:pt>
                <c:pt idx="4">
                  <c:v>2.0139698858494146</c:v>
                </c:pt>
                <c:pt idx="5">
                  <c:v>2.0593216969897652</c:v>
                </c:pt>
                <c:pt idx="6">
                  <c:v>2.0764311803521327</c:v>
                </c:pt>
                <c:pt idx="7">
                  <c:v>1.9716578725890959</c:v>
                </c:pt>
                <c:pt idx="8">
                  <c:v>1.9981021654874564</c:v>
                </c:pt>
                <c:pt idx="9">
                  <c:v>2.3629607553787531</c:v>
                </c:pt>
                <c:pt idx="10">
                  <c:v>2.8191428550324122</c:v>
                </c:pt>
                <c:pt idx="11">
                  <c:v>3.3168648691833575</c:v>
                </c:pt>
                <c:pt idx="12">
                  <c:v>4.1961394459237642</c:v>
                </c:pt>
                <c:pt idx="13">
                  <c:v>5.0859998060641409</c:v>
                </c:pt>
                <c:pt idx="14">
                  <c:v>4.005858264419679</c:v>
                </c:pt>
                <c:pt idx="15">
                  <c:v>4.7228158436949341</c:v>
                </c:pt>
                <c:pt idx="16">
                  <c:v>5.6982065620649642</c:v>
                </c:pt>
                <c:pt idx="17">
                  <c:v>5.9538571324850489</c:v>
                </c:pt>
                <c:pt idx="18">
                  <c:v>5.9797985375121296</c:v>
                </c:pt>
                <c:pt idx="19">
                  <c:v>6.1071713244445185</c:v>
                </c:pt>
                <c:pt idx="20">
                  <c:v>5.4332556537915231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7'!$D$110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7'!$D$111:$D$131</c:f>
              <c:numCache>
                <c:formatCode>"$"\ #,##0.0000</c:formatCode>
                <c:ptCount val="21"/>
                <c:pt idx="0">
                  <c:v>6.0069944218800443E-2</c:v>
                </c:pt>
                <c:pt idx="1">
                  <c:v>4.5010002602907821E-2</c:v>
                </c:pt>
                <c:pt idx="2">
                  <c:v>4.517915375460136E-2</c:v>
                </c:pt>
                <c:pt idx="3">
                  <c:v>4.387641392718275E-2</c:v>
                </c:pt>
                <c:pt idx="4">
                  <c:v>6.3151304265319827E-2</c:v>
                </c:pt>
                <c:pt idx="5">
                  <c:v>0.11794013491750356</c:v>
                </c:pt>
                <c:pt idx="6">
                  <c:v>0.20507724787515397</c:v>
                </c:pt>
                <c:pt idx="7">
                  <c:v>0.15345308395961721</c:v>
                </c:pt>
                <c:pt idx="8">
                  <c:v>0.21009824077705042</c:v>
                </c:pt>
                <c:pt idx="9">
                  <c:v>0.31234964909703772</c:v>
                </c:pt>
                <c:pt idx="10">
                  <c:v>0.36772400415481055</c:v>
                </c:pt>
                <c:pt idx="11">
                  <c:v>0.44922238086706601</c:v>
                </c:pt>
                <c:pt idx="12">
                  <c:v>0.37208467003912865</c:v>
                </c:pt>
                <c:pt idx="13">
                  <c:v>0.37543121871651913</c:v>
                </c:pt>
                <c:pt idx="14">
                  <c:v>0.27498711900412953</c:v>
                </c:pt>
                <c:pt idx="15">
                  <c:v>0.29267689461160767</c:v>
                </c:pt>
                <c:pt idx="16">
                  <c:v>0.31685808060956128</c:v>
                </c:pt>
                <c:pt idx="17">
                  <c:v>0.35612514078493984</c:v>
                </c:pt>
                <c:pt idx="18">
                  <c:v>0.33517048826519913</c:v>
                </c:pt>
                <c:pt idx="19">
                  <c:v>0.32871512807293812</c:v>
                </c:pt>
                <c:pt idx="20">
                  <c:v>0.35964649798664561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7'!$D$135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7'!$A$85:$A$105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7'!$D$136:$D$156</c:f>
              <c:numCache>
                <c:formatCode>"$"\ #,##0.0000</c:formatCode>
                <c:ptCount val="21"/>
                <c:pt idx="0">
                  <c:v>2.8263345520612022</c:v>
                </c:pt>
                <c:pt idx="1">
                  <c:v>2.397314208158257</c:v>
                </c:pt>
                <c:pt idx="2">
                  <c:v>2.686901318043974</c:v>
                </c:pt>
                <c:pt idx="3">
                  <c:v>2.4373311682573342</c:v>
                </c:pt>
                <c:pt idx="4">
                  <c:v>2.0771211901147346</c:v>
                </c:pt>
                <c:pt idx="5">
                  <c:v>2.1772618319072685</c:v>
                </c:pt>
                <c:pt idx="6">
                  <c:v>2.2815084282272866</c:v>
                </c:pt>
                <c:pt idx="7">
                  <c:v>2.1251109565487134</c:v>
                </c:pt>
                <c:pt idx="8">
                  <c:v>2.2082004062645066</c:v>
                </c:pt>
                <c:pt idx="9">
                  <c:v>2.6753104044757903</c:v>
                </c:pt>
                <c:pt idx="10">
                  <c:v>3.1868668591872225</c:v>
                </c:pt>
                <c:pt idx="11">
                  <c:v>3.7660872500504237</c:v>
                </c:pt>
                <c:pt idx="12">
                  <c:v>4.5682241159628934</c:v>
                </c:pt>
                <c:pt idx="13">
                  <c:v>5.4614310247806594</c:v>
                </c:pt>
                <c:pt idx="14">
                  <c:v>4.2808453834238085</c:v>
                </c:pt>
                <c:pt idx="15">
                  <c:v>5.0154927383065422</c:v>
                </c:pt>
                <c:pt idx="16">
                  <c:v>6.0150646426745249</c:v>
                </c:pt>
                <c:pt idx="17">
                  <c:v>6.3099822732699886</c:v>
                </c:pt>
                <c:pt idx="18">
                  <c:v>6.3149690257773292</c:v>
                </c:pt>
                <c:pt idx="19">
                  <c:v>6.4358864525174564</c:v>
                </c:pt>
                <c:pt idx="20">
                  <c:v>5.7929021517781694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535272"/>
        <c:axId val="204535664"/>
      </c:lineChart>
      <c:catAx>
        <c:axId val="204535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5664"/>
        <c:crosses val="autoZero"/>
        <c:auto val="1"/>
        <c:lblAlgn val="ctr"/>
        <c:lblOffset val="100"/>
        <c:noMultiLvlLbl val="0"/>
      </c:catAx>
      <c:valAx>
        <c:axId val="20453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535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8'!$D$5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8'!$D$6:$D$26</c:f>
              <c:numCache>
                <c:formatCode>"$"\ #,##0.0000</c:formatCode>
                <c:ptCount val="21"/>
                <c:pt idx="0">
                  <c:v>0.42705044894100647</c:v>
                </c:pt>
                <c:pt idx="1">
                  <c:v>0.31797110700443021</c:v>
                </c:pt>
                <c:pt idx="2">
                  <c:v>0.31734996017024775</c:v>
                </c:pt>
                <c:pt idx="3">
                  <c:v>0.30410354554877578</c:v>
                </c:pt>
                <c:pt idx="4">
                  <c:v>0.43555563620947157</c:v>
                </c:pt>
                <c:pt idx="5">
                  <c:v>0.83406892714217695</c:v>
                </c:pt>
                <c:pt idx="6">
                  <c:v>1.4452405146615432</c:v>
                </c:pt>
                <c:pt idx="7">
                  <c:v>1.0771648619859109</c:v>
                </c:pt>
                <c:pt idx="8">
                  <c:v>1.46999780806973</c:v>
                </c:pt>
                <c:pt idx="9">
                  <c:v>2.1786121756666845</c:v>
                </c:pt>
                <c:pt idx="10">
                  <c:v>2.5582899993546069</c:v>
                </c:pt>
                <c:pt idx="11">
                  <c:v>3.1175399062746134</c:v>
                </c:pt>
                <c:pt idx="12">
                  <c:v>2.5758391395856512</c:v>
                </c:pt>
                <c:pt idx="13">
                  <c:v>2.5909704647216416</c:v>
                </c:pt>
                <c:pt idx="14">
                  <c:v>1.8875778277212711</c:v>
                </c:pt>
                <c:pt idx="15">
                  <c:v>1.9894432785850118</c:v>
                </c:pt>
                <c:pt idx="16">
                  <c:v>2.1451270258591228</c:v>
                </c:pt>
                <c:pt idx="17">
                  <c:v>2.4014347398984364</c:v>
                </c:pt>
                <c:pt idx="18">
                  <c:v>2.2512347284673324</c:v>
                </c:pt>
                <c:pt idx="19">
                  <c:v>2.1991021444495984</c:v>
                </c:pt>
                <c:pt idx="20">
                  <c:v>2.3981117723945018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8'!$D$31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8'!$D$32:$D$52</c:f>
              <c:numCache>
                <c:formatCode>"$"\ #,##0.00</c:formatCode>
                <c:ptCount val="21"/>
                <c:pt idx="0">
                  <c:v>25.323260208158672</c:v>
                </c:pt>
                <c:pt idx="1">
                  <c:v>26.739120102027815</c:v>
                </c:pt>
                <c:pt idx="2">
                  <c:v>28.606770459987374</c:v>
                </c:pt>
                <c:pt idx="3">
                  <c:v>23.128530226373439</c:v>
                </c:pt>
                <c:pt idx="4">
                  <c:v>18.782240064747757</c:v>
                </c:pt>
                <c:pt idx="5">
                  <c:v>17.298203923841442</c:v>
                </c:pt>
                <c:pt idx="6">
                  <c:v>19.798833284276903</c:v>
                </c:pt>
                <c:pt idx="7">
                  <c:v>15.11540490481897</c:v>
                </c:pt>
                <c:pt idx="8">
                  <c:v>17.820046706538147</c:v>
                </c:pt>
                <c:pt idx="9">
                  <c:v>20.375520613916631</c:v>
                </c:pt>
                <c:pt idx="10">
                  <c:v>27.161623561808696</c:v>
                </c:pt>
                <c:pt idx="11">
                  <c:v>32.507554562327805</c:v>
                </c:pt>
                <c:pt idx="12">
                  <c:v>40.342319491535591</c:v>
                </c:pt>
                <c:pt idx="13">
                  <c:v>50.946387030237943</c:v>
                </c:pt>
                <c:pt idx="14">
                  <c:v>47.329145919129253</c:v>
                </c:pt>
                <c:pt idx="15">
                  <c:v>52.826896242338755</c:v>
                </c:pt>
                <c:pt idx="16">
                  <c:v>55.610165283004626</c:v>
                </c:pt>
                <c:pt idx="17">
                  <c:v>55.926764652383824</c:v>
                </c:pt>
                <c:pt idx="18">
                  <c:v>48.508205508578122</c:v>
                </c:pt>
                <c:pt idx="19">
                  <c:v>50.107386552669539</c:v>
                </c:pt>
                <c:pt idx="20">
                  <c:v>42.685107141290125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8'!$D$56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8'!$D$57:$D$77</c:f>
              <c:numCache>
                <c:formatCode>"$"\ #,##0.0000</c:formatCode>
                <c:ptCount val="21"/>
                <c:pt idx="0">
                  <c:v>25.750310657099678</c:v>
                </c:pt>
                <c:pt idx="1">
                  <c:v>27.057091209032244</c:v>
                </c:pt>
                <c:pt idx="2">
                  <c:v>28.924120420157617</c:v>
                </c:pt>
                <c:pt idx="3">
                  <c:v>23.432633771922212</c:v>
                </c:pt>
                <c:pt idx="4">
                  <c:v>19.217795700957229</c:v>
                </c:pt>
                <c:pt idx="5">
                  <c:v>18.132272850983618</c:v>
                </c:pt>
                <c:pt idx="6">
                  <c:v>21.244073798938444</c:v>
                </c:pt>
                <c:pt idx="7">
                  <c:v>16.192569766804883</c:v>
                </c:pt>
                <c:pt idx="8">
                  <c:v>19.290044514607882</c:v>
                </c:pt>
                <c:pt idx="9">
                  <c:v>22.554132789583317</c:v>
                </c:pt>
                <c:pt idx="10">
                  <c:v>29.719913561163303</c:v>
                </c:pt>
                <c:pt idx="11">
                  <c:v>35.625094468602427</c:v>
                </c:pt>
                <c:pt idx="12">
                  <c:v>42.918158631121237</c:v>
                </c:pt>
                <c:pt idx="13">
                  <c:v>53.537357494959586</c:v>
                </c:pt>
                <c:pt idx="14">
                  <c:v>49.216723746850526</c:v>
                </c:pt>
                <c:pt idx="15">
                  <c:v>54.816339520923776</c:v>
                </c:pt>
                <c:pt idx="16">
                  <c:v>57.755292308863744</c:v>
                </c:pt>
                <c:pt idx="17">
                  <c:v>58.328199392282258</c:v>
                </c:pt>
                <c:pt idx="18">
                  <c:v>50.75944023704546</c:v>
                </c:pt>
                <c:pt idx="19">
                  <c:v>52.306488697119136</c:v>
                </c:pt>
                <c:pt idx="20">
                  <c:v>45.083218913684632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4784"/>
        <c:axId val="205255176"/>
      </c:lineChart>
      <c:catAx>
        <c:axId val="2052547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5176"/>
        <c:crosses val="autoZero"/>
        <c:auto val="1"/>
        <c:lblAlgn val="ctr"/>
        <c:lblOffset val="100"/>
        <c:noMultiLvlLbl val="0"/>
      </c:catAx>
      <c:valAx>
        <c:axId val="205255176"/>
        <c:scaling>
          <c:orientation val="minMax"/>
          <c:max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4784"/>
        <c:crosses val="autoZero"/>
        <c:crossBetween val="between"/>
        <c:majorUnit val="12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8'!$D$84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8'!$D$85:$D$105</c:f>
              <c:numCache>
                <c:formatCode>"$"\ #,##0.000</c:formatCode>
                <c:ptCount val="21"/>
                <c:pt idx="0">
                  <c:v>3.5620307434740504</c:v>
                </c:pt>
                <c:pt idx="1">
                  <c:v>3.7850227233852674</c:v>
                </c:pt>
                <c:pt idx="2">
                  <c:v>4.0725692240232583</c:v>
                </c:pt>
                <c:pt idx="3">
                  <c:v>3.337011293006952</c:v>
                </c:pt>
                <c:pt idx="4">
                  <c:v>2.7232409788923602</c:v>
                </c:pt>
                <c:pt idx="5">
                  <c:v>2.4460238695123824</c:v>
                </c:pt>
                <c:pt idx="6">
                  <c:v>2.8094218227956129</c:v>
                </c:pt>
                <c:pt idx="7">
                  <c:v>2.1533430766265877</c:v>
                </c:pt>
                <c:pt idx="8">
                  <c:v>2.5469156777347655</c:v>
                </c:pt>
                <c:pt idx="9">
                  <c:v>2.9212572962779664</c:v>
                </c:pt>
                <c:pt idx="10">
                  <c:v>3.904162928367644</c:v>
                </c:pt>
                <c:pt idx="11">
                  <c:v>4.6841809553948375</c:v>
                </c:pt>
                <c:pt idx="12">
                  <c:v>5.8275217601654088</c:v>
                </c:pt>
                <c:pt idx="13">
                  <c:v>7.3821235835741463</c:v>
                </c:pt>
                <c:pt idx="14">
                  <c:v>6.895029857888991</c:v>
                </c:pt>
                <c:pt idx="15">
                  <c:v>7.7716274249216477</c:v>
                </c:pt>
                <c:pt idx="16">
                  <c:v>8.2142129680624798</c:v>
                </c:pt>
                <c:pt idx="17">
                  <c:v>8.2937614770737973</c:v>
                </c:pt>
                <c:pt idx="18">
                  <c:v>7.2220451823998593</c:v>
                </c:pt>
                <c:pt idx="19">
                  <c:v>7.4899003803133652</c:v>
                </c:pt>
                <c:pt idx="20">
                  <c:v>6.401515340638734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8'!$D$110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8'!$D$111:$D$131</c:f>
              <c:numCache>
                <c:formatCode>"$"\ #,##0.0000</c:formatCode>
                <c:ptCount val="21"/>
                <c:pt idx="0">
                  <c:v>6.0069944218800443E-2</c:v>
                </c:pt>
                <c:pt idx="1">
                  <c:v>4.5010002602907821E-2</c:v>
                </c:pt>
                <c:pt idx="2">
                  <c:v>4.517915375460136E-2</c:v>
                </c:pt>
                <c:pt idx="3">
                  <c:v>4.387641392718275E-2</c:v>
                </c:pt>
                <c:pt idx="4">
                  <c:v>6.3151304265319827E-2</c:v>
                </c:pt>
                <c:pt idx="5">
                  <c:v>0.11794013491750356</c:v>
                </c:pt>
                <c:pt idx="6">
                  <c:v>0.20507724787515397</c:v>
                </c:pt>
                <c:pt idx="7">
                  <c:v>0.15345308395961721</c:v>
                </c:pt>
                <c:pt idx="8">
                  <c:v>0.21009824077705042</c:v>
                </c:pt>
                <c:pt idx="9">
                  <c:v>0.31234964909703772</c:v>
                </c:pt>
                <c:pt idx="10">
                  <c:v>0.36772400415481055</c:v>
                </c:pt>
                <c:pt idx="11">
                  <c:v>0.44922238086706601</c:v>
                </c:pt>
                <c:pt idx="12">
                  <c:v>0.37208467003912865</c:v>
                </c:pt>
                <c:pt idx="13">
                  <c:v>0.37543121871651913</c:v>
                </c:pt>
                <c:pt idx="14">
                  <c:v>0.27498711900412953</c:v>
                </c:pt>
                <c:pt idx="15">
                  <c:v>0.29267689461160767</c:v>
                </c:pt>
                <c:pt idx="16">
                  <c:v>0.31685808060956128</c:v>
                </c:pt>
                <c:pt idx="17">
                  <c:v>0.35612514078493984</c:v>
                </c:pt>
                <c:pt idx="18">
                  <c:v>0.33517048826519913</c:v>
                </c:pt>
                <c:pt idx="19">
                  <c:v>0.32871512807293812</c:v>
                </c:pt>
                <c:pt idx="20">
                  <c:v>0.35964649798664561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8'!$D$135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8'!$A$85:$A$105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8'!$D$136:$D$156</c:f>
              <c:numCache>
                <c:formatCode>"$"\ #,##0.0000</c:formatCode>
                <c:ptCount val="21"/>
                <c:pt idx="0">
                  <c:v>3.6221006876928508</c:v>
                </c:pt>
                <c:pt idx="1">
                  <c:v>3.8300327259881755</c:v>
                </c:pt>
                <c:pt idx="2">
                  <c:v>4.1177483777778594</c:v>
                </c:pt>
                <c:pt idx="3">
                  <c:v>3.3808877069341343</c:v>
                </c:pt>
                <c:pt idx="4">
                  <c:v>2.7863922831576802</c:v>
                </c:pt>
                <c:pt idx="5">
                  <c:v>2.5639640044298861</c:v>
                </c:pt>
                <c:pt idx="6">
                  <c:v>3.0144990706707668</c:v>
                </c:pt>
                <c:pt idx="7">
                  <c:v>2.3067961605862051</c:v>
                </c:pt>
                <c:pt idx="8">
                  <c:v>2.7570139185118161</c:v>
                </c:pt>
                <c:pt idx="9">
                  <c:v>3.233606945375004</c:v>
                </c:pt>
                <c:pt idx="10">
                  <c:v>4.2718869325224551</c:v>
                </c:pt>
                <c:pt idx="11">
                  <c:v>5.133403336261904</c:v>
                </c:pt>
                <c:pt idx="12">
                  <c:v>6.1996064302045371</c:v>
                </c:pt>
                <c:pt idx="13">
                  <c:v>7.7575548022906657</c:v>
                </c:pt>
                <c:pt idx="14">
                  <c:v>7.1700169768931215</c:v>
                </c:pt>
                <c:pt idx="15">
                  <c:v>8.0643043195332549</c:v>
                </c:pt>
                <c:pt idx="16">
                  <c:v>8.5310710486720414</c:v>
                </c:pt>
                <c:pt idx="17">
                  <c:v>8.649886617858737</c:v>
                </c:pt>
                <c:pt idx="18">
                  <c:v>7.5572156706650588</c:v>
                </c:pt>
                <c:pt idx="19">
                  <c:v>7.8186155083863031</c:v>
                </c:pt>
                <c:pt idx="20">
                  <c:v>6.7611618386253802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5960"/>
        <c:axId val="205256352"/>
      </c:lineChart>
      <c:catAx>
        <c:axId val="2052559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6352"/>
        <c:crosses val="autoZero"/>
        <c:auto val="1"/>
        <c:lblAlgn val="ctr"/>
        <c:lblOffset val="100"/>
        <c:noMultiLvlLbl val="0"/>
      </c:catAx>
      <c:valAx>
        <c:axId val="20525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5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9'!$D$5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9'!$D$6:$D$26</c:f>
              <c:numCache>
                <c:formatCode>"$"\ #,##0.0000</c:formatCode>
                <c:ptCount val="21"/>
                <c:pt idx="0">
                  <c:v>0.12762341260920368</c:v>
                </c:pt>
                <c:pt idx="1">
                  <c:v>0.11216130061823498</c:v>
                </c:pt>
                <c:pt idx="2">
                  <c:v>6.6070514954682705E-2</c:v>
                </c:pt>
                <c:pt idx="3">
                  <c:v>8.4423042647319133E-2</c:v>
                </c:pt>
                <c:pt idx="4">
                  <c:v>8.5471099775041012E-2</c:v>
                </c:pt>
                <c:pt idx="5">
                  <c:v>0.29388736918752073</c:v>
                </c:pt>
                <c:pt idx="6">
                  <c:v>0.49345154834764277</c:v>
                </c:pt>
                <c:pt idx="7">
                  <c:v>0.51758569273589783</c:v>
                </c:pt>
                <c:pt idx="8">
                  <c:v>0.50853374871284129</c:v>
                </c:pt>
                <c:pt idx="9">
                  <c:v>0.88369500267049883</c:v>
                </c:pt>
                <c:pt idx="10">
                  <c:v>1.2953725316979396</c:v>
                </c:pt>
                <c:pt idx="11">
                  <c:v>1.2296386698636472</c:v>
                </c:pt>
                <c:pt idx="12">
                  <c:v>1.205325257315393</c:v>
                </c:pt>
                <c:pt idx="13">
                  <c:v>1.7381488491174366</c:v>
                </c:pt>
                <c:pt idx="14">
                  <c:v>1.6787731837945459</c:v>
                </c:pt>
                <c:pt idx="15">
                  <c:v>1.0177019855861569</c:v>
                </c:pt>
                <c:pt idx="16">
                  <c:v>1.0335026901416737</c:v>
                </c:pt>
                <c:pt idx="17">
                  <c:v>1.044519404060249</c:v>
                </c:pt>
                <c:pt idx="18">
                  <c:v>1.5071197526865308</c:v>
                </c:pt>
                <c:pt idx="19">
                  <c:v>1.5499868479543162</c:v>
                </c:pt>
                <c:pt idx="20">
                  <c:v>1.2452266805633336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9'!$D$31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9'!$D$32:$D$52</c:f>
              <c:numCache>
                <c:formatCode>"$"\ #,##0.00</c:formatCode>
                <c:ptCount val="21"/>
                <c:pt idx="0">
                  <c:v>18.353114406141902</c:v>
                </c:pt>
                <c:pt idx="1">
                  <c:v>18.094311240003098</c:v>
                </c:pt>
                <c:pt idx="2">
                  <c:v>23.312533921031719</c:v>
                </c:pt>
                <c:pt idx="3">
                  <c:v>18.958288715300782</c:v>
                </c:pt>
                <c:pt idx="4">
                  <c:v>14.359474003013986</c:v>
                </c:pt>
                <c:pt idx="5">
                  <c:v>11.887479844865302</c:v>
                </c:pt>
                <c:pt idx="6">
                  <c:v>14.710710815314947</c:v>
                </c:pt>
                <c:pt idx="7">
                  <c:v>9.7861487179020621</c:v>
                </c:pt>
                <c:pt idx="8">
                  <c:v>8.7817019534464418</c:v>
                </c:pt>
                <c:pt idx="9">
                  <c:v>9.3814839844772369</c:v>
                </c:pt>
                <c:pt idx="10">
                  <c:v>13.013472720204945</c:v>
                </c:pt>
                <c:pt idx="11">
                  <c:v>14.502852949489238</c:v>
                </c:pt>
                <c:pt idx="12">
                  <c:v>17.708672691414417</c:v>
                </c:pt>
                <c:pt idx="13">
                  <c:v>19.199905100311586</c:v>
                </c:pt>
                <c:pt idx="14">
                  <c:v>14.545351088707685</c:v>
                </c:pt>
                <c:pt idx="15">
                  <c:v>15.1685782933107</c:v>
                </c:pt>
                <c:pt idx="16">
                  <c:v>16.516294364240448</c:v>
                </c:pt>
                <c:pt idx="17">
                  <c:v>14.935715203760916</c:v>
                </c:pt>
                <c:pt idx="18">
                  <c:v>14.511458446981138</c:v>
                </c:pt>
                <c:pt idx="19">
                  <c:v>15.548888588671677</c:v>
                </c:pt>
                <c:pt idx="20">
                  <c:v>11.631077119966939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9'!$D$56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9'!$D$57:$D$77</c:f>
              <c:numCache>
                <c:formatCode>"$"\ #,##0.0000</c:formatCode>
                <c:ptCount val="21"/>
                <c:pt idx="0">
                  <c:v>18.480737818751102</c:v>
                </c:pt>
                <c:pt idx="1">
                  <c:v>18.206472540621334</c:v>
                </c:pt>
                <c:pt idx="2">
                  <c:v>23.378604435986404</c:v>
                </c:pt>
                <c:pt idx="3">
                  <c:v>19.042711757948101</c:v>
                </c:pt>
                <c:pt idx="4">
                  <c:v>14.444945102789024</c:v>
                </c:pt>
                <c:pt idx="5">
                  <c:v>12.181367214052825</c:v>
                </c:pt>
                <c:pt idx="6">
                  <c:v>15.20416236366259</c:v>
                </c:pt>
                <c:pt idx="7">
                  <c:v>10.30373441063796</c:v>
                </c:pt>
                <c:pt idx="8">
                  <c:v>9.2902357021592827</c:v>
                </c:pt>
                <c:pt idx="9">
                  <c:v>10.265178987147735</c:v>
                </c:pt>
                <c:pt idx="10">
                  <c:v>14.308845251902884</c:v>
                </c:pt>
                <c:pt idx="11">
                  <c:v>15.732491619352883</c:v>
                </c:pt>
                <c:pt idx="12">
                  <c:v>18.913997948729808</c:v>
                </c:pt>
                <c:pt idx="13">
                  <c:v>20.938053949429019</c:v>
                </c:pt>
                <c:pt idx="14">
                  <c:v>16.22412427250223</c:v>
                </c:pt>
                <c:pt idx="15">
                  <c:v>16.186280278896859</c:v>
                </c:pt>
                <c:pt idx="16">
                  <c:v>17.549797054382118</c:v>
                </c:pt>
                <c:pt idx="17">
                  <c:v>15.980234607821163</c:v>
                </c:pt>
                <c:pt idx="18">
                  <c:v>16.018578199667665</c:v>
                </c:pt>
                <c:pt idx="19">
                  <c:v>17.098875436625992</c:v>
                </c:pt>
                <c:pt idx="20">
                  <c:v>12.876303800530273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7136"/>
        <c:axId val="205257528"/>
      </c:lineChart>
      <c:catAx>
        <c:axId val="20525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7528"/>
        <c:crosses val="autoZero"/>
        <c:auto val="1"/>
        <c:lblAlgn val="ctr"/>
        <c:lblOffset val="100"/>
        <c:noMultiLvlLbl val="0"/>
      </c:catAx>
      <c:valAx>
        <c:axId val="205257528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71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9'!$D$84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9'!$D$85:$D$105</c:f>
              <c:numCache>
                <c:formatCode>"$"\ #,##0.000</c:formatCode>
                <c:ptCount val="21"/>
                <c:pt idx="0">
                  <c:v>2.581593255204619</c:v>
                </c:pt>
                <c:pt idx="1">
                  <c:v>2.5613176105306215</c:v>
                </c:pt>
                <c:pt idx="2">
                  <c:v>3.3188614672036612</c:v>
                </c:pt>
                <c:pt idx="3">
                  <c:v>2.7353239881583598</c:v>
                </c:pt>
                <c:pt idx="4">
                  <c:v>2.0819831876040058</c:v>
                </c:pt>
                <c:pt idx="5">
                  <c:v>1.6809293945721211</c:v>
                </c:pt>
                <c:pt idx="6">
                  <c:v>2.0874256275596834</c:v>
                </c:pt>
                <c:pt idx="7">
                  <c:v>1.3941363609660407</c:v>
                </c:pt>
                <c:pt idx="8">
                  <c:v>1.255117607195755</c:v>
                </c:pt>
                <c:pt idx="9">
                  <c:v>1.3450320636642139</c:v>
                </c:pt>
                <c:pt idx="10">
                  <c:v>1.8705331677958266</c:v>
                </c:pt>
                <c:pt idx="11">
                  <c:v>2.0897907732381795</c:v>
                </c:pt>
                <c:pt idx="12">
                  <c:v>2.5580501258614254</c:v>
                </c:pt>
                <c:pt idx="13">
                  <c:v>2.7820632728925765</c:v>
                </c:pt>
                <c:pt idx="14">
                  <c:v>2.1190035886445755</c:v>
                </c:pt>
                <c:pt idx="15">
                  <c:v>2.2315249890998641</c:v>
                </c:pt>
                <c:pt idx="16">
                  <c:v>2.4396323704605782</c:v>
                </c:pt>
                <c:pt idx="17">
                  <c:v>2.2149191028560193</c:v>
                </c:pt>
                <c:pt idx="18">
                  <c:v>2.1605088761340134</c:v>
                </c:pt>
                <c:pt idx="19">
                  <c:v>2.3242007729005687</c:v>
                </c:pt>
                <c:pt idx="20">
                  <c:v>1.7443207619267596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9'!$D$110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9'!$D$111:$D$131</c:f>
              <c:numCache>
                <c:formatCode>"$"\ #,##0.0000</c:formatCode>
                <c:ptCount val="21"/>
                <c:pt idx="0">
                  <c:v>1.7951816455078491E-2</c:v>
                </c:pt>
                <c:pt idx="1">
                  <c:v>1.5876852712601794E-2</c:v>
                </c:pt>
                <c:pt idx="2">
                  <c:v>9.4060511373057661E-3</c:v>
                </c:pt>
                <c:pt idx="3">
                  <c:v>1.2180654972310592E-2</c:v>
                </c:pt>
                <c:pt idx="4">
                  <c:v>1.2392472922079819E-2</c:v>
                </c:pt>
                <c:pt idx="5">
                  <c:v>4.1556656583872441E-2</c:v>
                </c:pt>
                <c:pt idx="6">
                  <c:v>7.001996170759632E-2</c:v>
                </c:pt>
                <c:pt idx="7">
                  <c:v>7.3735343183462684E-2</c:v>
                </c:pt>
                <c:pt idx="8">
                  <c:v>7.2681772308641771E-2</c:v>
                </c:pt>
                <c:pt idx="9">
                  <c:v>0.1266961724880977</c:v>
                </c:pt>
                <c:pt idx="10">
                  <c:v>0.18619451834947923</c:v>
                </c:pt>
                <c:pt idx="11">
                  <c:v>0.17718496875391798</c:v>
                </c:pt>
                <c:pt idx="12">
                  <c:v>0.17411143567380091</c:v>
                </c:pt>
                <c:pt idx="13">
                  <c:v>0.25185749880980646</c:v>
                </c:pt>
                <c:pt idx="14">
                  <c:v>0.24456792959385215</c:v>
                </c:pt>
                <c:pt idx="15">
                  <c:v>0.14971920033491704</c:v>
                </c:pt>
                <c:pt idx="16">
                  <c:v>0.15265934126766023</c:v>
                </c:pt>
                <c:pt idx="17">
                  <c:v>0.15489890840810011</c:v>
                </c:pt>
                <c:pt idx="18">
                  <c:v>0.22438444867362961</c:v>
                </c:pt>
                <c:pt idx="19">
                  <c:v>0.23168733954565521</c:v>
                </c:pt>
                <c:pt idx="20">
                  <c:v>0.18674751528239697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9'!$D$135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9'!$A$85:$A$105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9'!$D$136:$D$156</c:f>
              <c:numCache>
                <c:formatCode>"$"\ #,##0.0000</c:formatCode>
                <c:ptCount val="21"/>
                <c:pt idx="0">
                  <c:v>2.5995450716596973</c:v>
                </c:pt>
                <c:pt idx="1">
                  <c:v>2.5771944632432229</c:v>
                </c:pt>
                <c:pt idx="2">
                  <c:v>3.3282675183409673</c:v>
                </c:pt>
                <c:pt idx="3">
                  <c:v>2.7475046431306702</c:v>
                </c:pt>
                <c:pt idx="4">
                  <c:v>2.0943756605260853</c:v>
                </c:pt>
                <c:pt idx="5">
                  <c:v>1.7224860511559936</c:v>
                </c:pt>
                <c:pt idx="6">
                  <c:v>2.1574455892672795</c:v>
                </c:pt>
                <c:pt idx="7">
                  <c:v>1.4678717041495033</c:v>
                </c:pt>
                <c:pt idx="8">
                  <c:v>1.3277993795043967</c:v>
                </c:pt>
                <c:pt idx="9">
                  <c:v>1.4717282361523116</c:v>
                </c:pt>
                <c:pt idx="10">
                  <c:v>2.0567276861453059</c:v>
                </c:pt>
                <c:pt idx="11">
                  <c:v>2.2669757419920971</c:v>
                </c:pt>
                <c:pt idx="12">
                  <c:v>2.7321615615352264</c:v>
                </c:pt>
                <c:pt idx="13">
                  <c:v>3.0339207717023826</c:v>
                </c:pt>
                <c:pt idx="14">
                  <c:v>2.3635715182384271</c:v>
                </c:pt>
                <c:pt idx="15">
                  <c:v>2.3812441894347809</c:v>
                </c:pt>
                <c:pt idx="16">
                  <c:v>2.5922917117282385</c:v>
                </c:pt>
                <c:pt idx="17">
                  <c:v>2.3698180112641194</c:v>
                </c:pt>
                <c:pt idx="18">
                  <c:v>2.3848933248076425</c:v>
                </c:pt>
                <c:pt idx="19">
                  <c:v>2.5558881124462243</c:v>
                </c:pt>
                <c:pt idx="20">
                  <c:v>1.9310682772091563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8312"/>
        <c:axId val="205258704"/>
      </c:lineChart>
      <c:catAx>
        <c:axId val="2052583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8704"/>
        <c:crosses val="autoZero"/>
        <c:auto val="1"/>
        <c:lblAlgn val="ctr"/>
        <c:lblOffset val="100"/>
        <c:noMultiLvlLbl val="0"/>
      </c:catAx>
      <c:valAx>
        <c:axId val="20525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8312"/>
        <c:crosses val="autoZero"/>
        <c:crossBetween val="between"/>
        <c:majorUnit val="0.70000000000000007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1"/>
          <c:tx>
            <c:strRef>
              <c:f>'Balanza c '!$B$1</c:f>
              <c:strCache>
                <c:ptCount val="1"/>
                <c:pt idx="0">
                  <c:v>(1) Productos primarios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'!$B$2:$B$22</c:f>
              <c:numCache>
                <c:formatCode>General</c:formatCode>
                <c:ptCount val="21"/>
                <c:pt idx="0">
                  <c:v>2079627.584</c:v>
                </c:pt>
                <c:pt idx="1">
                  <c:v>2478549.716</c:v>
                </c:pt>
                <c:pt idx="2">
                  <c:v>2764799.3669999996</c:v>
                </c:pt>
                <c:pt idx="3">
                  <c:v>2532537.858</c:v>
                </c:pt>
                <c:pt idx="4">
                  <c:v>3949546.8080000002</c:v>
                </c:pt>
                <c:pt idx="5">
                  <c:v>4490675.4059999995</c:v>
                </c:pt>
                <c:pt idx="6">
                  <c:v>3193548.4249999998</c:v>
                </c:pt>
                <c:pt idx="7">
                  <c:v>3136976.7459999998</c:v>
                </c:pt>
                <c:pt idx="8">
                  <c:v>3264720.5810000002</c:v>
                </c:pt>
                <c:pt idx="9">
                  <c:v>3743263.6460000006</c:v>
                </c:pt>
                <c:pt idx="10">
                  <c:v>5108495.8220000006</c:v>
                </c:pt>
                <c:pt idx="11">
                  <c:v>5666756.6679999996</c:v>
                </c:pt>
                <c:pt idx="12">
                  <c:v>6108240.0240000002</c:v>
                </c:pt>
                <c:pt idx="13">
                  <c:v>8647876.3149999995</c:v>
                </c:pt>
                <c:pt idx="14">
                  <c:v>8723568.8849999998</c:v>
                </c:pt>
                <c:pt idx="15">
                  <c:v>12345910.215</c:v>
                </c:pt>
                <c:pt idx="16">
                  <c:v>15889246.367999999</c:v>
                </c:pt>
                <c:pt idx="17">
                  <c:v>15901198.873</c:v>
                </c:pt>
                <c:pt idx="18">
                  <c:v>13441357.290999999</c:v>
                </c:pt>
                <c:pt idx="19">
                  <c:v>8651737.4949999992</c:v>
                </c:pt>
                <c:pt idx="20">
                  <c:v>4995507.5240000002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'Balanza c '!$C$1</c:f>
              <c:strCache>
                <c:ptCount val="1"/>
                <c:pt idx="0">
                  <c:v>(2) MRB: agro</c:v>
                </c:pt>
              </c:strCache>
            </c:strRef>
          </c:tx>
          <c:spPr>
            <a:ln w="317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'!$C$2:$C$22</c:f>
              <c:numCache>
                <c:formatCode>General</c:formatCode>
                <c:ptCount val="21"/>
                <c:pt idx="0">
                  <c:v>-161183.18099999998</c:v>
                </c:pt>
                <c:pt idx="1">
                  <c:v>-161036.27799999999</c:v>
                </c:pt>
                <c:pt idx="2">
                  <c:v>-196989.32800000004</c:v>
                </c:pt>
                <c:pt idx="3">
                  <c:v>-196898.31</c:v>
                </c:pt>
                <c:pt idx="4">
                  <c:v>-152947.02299999999</c:v>
                </c:pt>
                <c:pt idx="5">
                  <c:v>-154198.09700000001</c:v>
                </c:pt>
                <c:pt idx="6">
                  <c:v>-134590.23199999999</c:v>
                </c:pt>
                <c:pt idx="7">
                  <c:v>-91883.678</c:v>
                </c:pt>
                <c:pt idx="8">
                  <c:v>-45999.208000000013</c:v>
                </c:pt>
                <c:pt idx="9">
                  <c:v>-30336.838000000018</c:v>
                </c:pt>
                <c:pt idx="10">
                  <c:v>-85835.298999999999</c:v>
                </c:pt>
                <c:pt idx="11">
                  <c:v>-143721.64199999999</c:v>
                </c:pt>
                <c:pt idx="12">
                  <c:v>-267240.228</c:v>
                </c:pt>
                <c:pt idx="13">
                  <c:v>-412080.92600000004</c:v>
                </c:pt>
                <c:pt idx="14">
                  <c:v>-265388.45499999996</c:v>
                </c:pt>
                <c:pt idx="15">
                  <c:v>-293342.70199999999</c:v>
                </c:pt>
                <c:pt idx="16">
                  <c:v>-466381.85900000005</c:v>
                </c:pt>
                <c:pt idx="17">
                  <c:v>-408359.84599999996</c:v>
                </c:pt>
                <c:pt idx="18">
                  <c:v>-503461.26500000001</c:v>
                </c:pt>
                <c:pt idx="19">
                  <c:v>-466330.80699999991</c:v>
                </c:pt>
                <c:pt idx="20">
                  <c:v>-507623.62999999995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'Balanza c '!$D$1</c:f>
              <c:strCache>
                <c:ptCount val="1"/>
                <c:pt idx="0">
                  <c:v>(3) MRB: otros</c:v>
                </c:pt>
              </c:strCache>
            </c:strRef>
          </c:tx>
          <c:spPr>
            <a:ln w="317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'!$D$2:$D$22</c:f>
              <c:numCache>
                <c:formatCode>General</c:formatCode>
                <c:ptCount val="21"/>
                <c:pt idx="0">
                  <c:v>-241151.44699999999</c:v>
                </c:pt>
                <c:pt idx="1">
                  <c:v>-216483.06499999994</c:v>
                </c:pt>
                <c:pt idx="2">
                  <c:v>-262023.26700000005</c:v>
                </c:pt>
                <c:pt idx="3">
                  <c:v>-190100.147</c:v>
                </c:pt>
                <c:pt idx="4">
                  <c:v>63987.893999999971</c:v>
                </c:pt>
                <c:pt idx="5">
                  <c:v>155324.95200000005</c:v>
                </c:pt>
                <c:pt idx="6">
                  <c:v>273933.15699999995</c:v>
                </c:pt>
                <c:pt idx="7">
                  <c:v>236740.09100000007</c:v>
                </c:pt>
                <c:pt idx="8">
                  <c:v>169671.47600000002</c:v>
                </c:pt>
                <c:pt idx="9">
                  <c:v>63624.171999999904</c:v>
                </c:pt>
                <c:pt idx="10">
                  <c:v>10989.878999999957</c:v>
                </c:pt>
                <c:pt idx="11">
                  <c:v>363258.35399999982</c:v>
                </c:pt>
                <c:pt idx="12">
                  <c:v>59497.787999999942</c:v>
                </c:pt>
                <c:pt idx="13">
                  <c:v>-262335.95299999998</c:v>
                </c:pt>
                <c:pt idx="14">
                  <c:v>-185388.40800000005</c:v>
                </c:pt>
                <c:pt idx="15">
                  <c:v>-1168655.6970000002</c:v>
                </c:pt>
                <c:pt idx="16">
                  <c:v>-1606924.4550000001</c:v>
                </c:pt>
                <c:pt idx="17">
                  <c:v>-3439322.8960000002</c:v>
                </c:pt>
                <c:pt idx="18">
                  <c:v>-5042236.4739999995</c:v>
                </c:pt>
                <c:pt idx="19">
                  <c:v>-6515922.847000001</c:v>
                </c:pt>
                <c:pt idx="20">
                  <c:v>-4588715.9800000004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'Balanza c '!$E$1</c:f>
              <c:strCache>
                <c:ptCount val="1"/>
                <c:pt idx="0">
                  <c:v>(4)MBT: textiles, vestidos y calzado</c:v>
                </c:pt>
              </c:strCache>
            </c:strRef>
          </c:tx>
          <c:spPr>
            <a:ln w="317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'!$E$2:$E$22</c:f>
              <c:numCache>
                <c:formatCode>General</c:formatCode>
                <c:ptCount val="21"/>
                <c:pt idx="0">
                  <c:v>296494.47100000002</c:v>
                </c:pt>
                <c:pt idx="1">
                  <c:v>257543.99099999998</c:v>
                </c:pt>
                <c:pt idx="2">
                  <c:v>183380.21799999996</c:v>
                </c:pt>
                <c:pt idx="3">
                  <c:v>189626.394</c:v>
                </c:pt>
                <c:pt idx="4">
                  <c:v>206050.557</c:v>
                </c:pt>
                <c:pt idx="5">
                  <c:v>230403.894</c:v>
                </c:pt>
                <c:pt idx="6">
                  <c:v>250748.86199999999</c:v>
                </c:pt>
                <c:pt idx="7">
                  <c:v>254729.31299999997</c:v>
                </c:pt>
                <c:pt idx="8">
                  <c:v>371724.23100000003</c:v>
                </c:pt>
                <c:pt idx="9">
                  <c:v>473185.19300000009</c:v>
                </c:pt>
                <c:pt idx="10">
                  <c:v>426340.43099999998</c:v>
                </c:pt>
                <c:pt idx="11">
                  <c:v>333568.299</c:v>
                </c:pt>
                <c:pt idx="12">
                  <c:v>240201.14600000001</c:v>
                </c:pt>
                <c:pt idx="13">
                  <c:v>210520.28</c:v>
                </c:pt>
                <c:pt idx="14">
                  <c:v>171902.32</c:v>
                </c:pt>
                <c:pt idx="15">
                  <c:v>208150.33300000001</c:v>
                </c:pt>
                <c:pt idx="16">
                  <c:v>163493.35400000002</c:v>
                </c:pt>
                <c:pt idx="17">
                  <c:v>157673.37700000001</c:v>
                </c:pt>
                <c:pt idx="18">
                  <c:v>142196.79900000003</c:v>
                </c:pt>
                <c:pt idx="19">
                  <c:v>169201.837</c:v>
                </c:pt>
                <c:pt idx="20">
                  <c:v>211930.20500000002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'Balanza c '!$F$1</c:f>
              <c:strCache>
                <c:ptCount val="1"/>
                <c:pt idx="0">
                  <c:v>(5) MBT: otros</c:v>
                </c:pt>
              </c:strCache>
            </c:strRef>
          </c:tx>
          <c:spPr>
            <a:ln w="317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'!$F$2:$F$22</c:f>
              <c:numCache>
                <c:formatCode>General</c:formatCode>
                <c:ptCount val="21"/>
                <c:pt idx="0">
                  <c:v>-238819.42</c:v>
                </c:pt>
                <c:pt idx="1">
                  <c:v>-262000.39699999997</c:v>
                </c:pt>
                <c:pt idx="2">
                  <c:v>-285215.79300000001</c:v>
                </c:pt>
                <c:pt idx="3">
                  <c:v>-236712.36900000001</c:v>
                </c:pt>
                <c:pt idx="4">
                  <c:v>-156617.35200000001</c:v>
                </c:pt>
                <c:pt idx="5">
                  <c:v>-128333.548</c:v>
                </c:pt>
                <c:pt idx="6">
                  <c:v>-107227.45800000001</c:v>
                </c:pt>
                <c:pt idx="7">
                  <c:v>-50062.497999999992</c:v>
                </c:pt>
                <c:pt idx="8">
                  <c:v>-11836.088000000018</c:v>
                </c:pt>
                <c:pt idx="9">
                  <c:v>5544.5899999999965</c:v>
                </c:pt>
                <c:pt idx="10">
                  <c:v>-49074.494000000006</c:v>
                </c:pt>
                <c:pt idx="11">
                  <c:v>-88526.34599999999</c:v>
                </c:pt>
                <c:pt idx="12">
                  <c:v>-211751.22300000003</c:v>
                </c:pt>
                <c:pt idx="13">
                  <c:v>-342581.30299999996</c:v>
                </c:pt>
                <c:pt idx="14">
                  <c:v>-225573.231</c:v>
                </c:pt>
                <c:pt idx="15">
                  <c:v>-270439.20799999998</c:v>
                </c:pt>
                <c:pt idx="16">
                  <c:v>-366002.27799999993</c:v>
                </c:pt>
                <c:pt idx="17">
                  <c:v>-435434.90899999999</c:v>
                </c:pt>
                <c:pt idx="18">
                  <c:v>-449921.00300000003</c:v>
                </c:pt>
                <c:pt idx="19">
                  <c:v>-405842.505</c:v>
                </c:pt>
                <c:pt idx="20">
                  <c:v>-289611.25900000002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'Balanza c '!$G$1</c:f>
              <c:strCache>
                <c:ptCount val="1"/>
                <c:pt idx="0">
                  <c:v>(6) MTI: automoviles </c:v>
                </c:pt>
              </c:strCache>
            </c:strRef>
          </c:tx>
          <c:spPr>
            <a:ln w="317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'!$G$2:$G$22</c:f>
              <c:numCache>
                <c:formatCode>General</c:formatCode>
                <c:ptCount val="21"/>
                <c:pt idx="0">
                  <c:v>-242845.33300000001</c:v>
                </c:pt>
                <c:pt idx="1">
                  <c:v>-196044.94500000001</c:v>
                </c:pt>
                <c:pt idx="2">
                  <c:v>-199994.087</c:v>
                </c:pt>
                <c:pt idx="3">
                  <c:v>-158270.97699999998</c:v>
                </c:pt>
                <c:pt idx="4">
                  <c:v>-105885.962</c:v>
                </c:pt>
                <c:pt idx="5">
                  <c:v>-86148.320999999996</c:v>
                </c:pt>
                <c:pt idx="6">
                  <c:v>-94744.865999999995</c:v>
                </c:pt>
                <c:pt idx="7">
                  <c:v>-71704.631999999998</c:v>
                </c:pt>
                <c:pt idx="8">
                  <c:v>-78675.948999999993</c:v>
                </c:pt>
                <c:pt idx="9">
                  <c:v>-143018.34899999999</c:v>
                </c:pt>
                <c:pt idx="10">
                  <c:v>-198563.46100000001</c:v>
                </c:pt>
                <c:pt idx="11">
                  <c:v>-277400.587</c:v>
                </c:pt>
                <c:pt idx="12">
                  <c:v>-273940.64199999999</c:v>
                </c:pt>
                <c:pt idx="13">
                  <c:v>-477374.723</c:v>
                </c:pt>
                <c:pt idx="14">
                  <c:v>-369567.76300000004</c:v>
                </c:pt>
                <c:pt idx="15">
                  <c:v>-419803.03200000001</c:v>
                </c:pt>
                <c:pt idx="16">
                  <c:v>-659905.31400000001</c:v>
                </c:pt>
                <c:pt idx="17">
                  <c:v>-527556.71899999992</c:v>
                </c:pt>
                <c:pt idx="18">
                  <c:v>-663112.93900000001</c:v>
                </c:pt>
                <c:pt idx="19">
                  <c:v>-539472.62600000005</c:v>
                </c:pt>
                <c:pt idx="20">
                  <c:v>-379316.80700000003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'Balanza c '!$H$1</c:f>
              <c:strCache>
                <c:ptCount val="1"/>
                <c:pt idx="0">
                  <c:v>(7) MTI: procesos</c:v>
                </c:pt>
              </c:strCache>
            </c:strRef>
          </c:tx>
          <c:spPr>
            <a:ln w="31750" cap="rnd" cmpd="sng" algn="ctr">
              <a:solidFill>
                <a:schemeClr val="accent2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'!$H$2:$H$22</c:f>
              <c:numCache>
                <c:formatCode>General</c:formatCode>
                <c:ptCount val="21"/>
                <c:pt idx="0">
                  <c:v>-691306.48200000008</c:v>
                </c:pt>
                <c:pt idx="1">
                  <c:v>-591931.74800000002</c:v>
                </c:pt>
                <c:pt idx="2">
                  <c:v>-649740.02599999995</c:v>
                </c:pt>
                <c:pt idx="3">
                  <c:v>-452906.51699999993</c:v>
                </c:pt>
                <c:pt idx="4">
                  <c:v>-191576.49500000005</c:v>
                </c:pt>
                <c:pt idx="5">
                  <c:v>-186867.74199999997</c:v>
                </c:pt>
                <c:pt idx="6">
                  <c:v>-301311.82199999999</c:v>
                </c:pt>
                <c:pt idx="7">
                  <c:v>-421659.76399999997</c:v>
                </c:pt>
                <c:pt idx="8">
                  <c:v>-447833.63900000002</c:v>
                </c:pt>
                <c:pt idx="9">
                  <c:v>-484983.64500000002</c:v>
                </c:pt>
                <c:pt idx="10">
                  <c:v>-523040.31299999997</c:v>
                </c:pt>
                <c:pt idx="11">
                  <c:v>-634316.23699999996</c:v>
                </c:pt>
                <c:pt idx="12">
                  <c:v>-870504.55199999991</c:v>
                </c:pt>
                <c:pt idx="13">
                  <c:v>-1224541.048</c:v>
                </c:pt>
                <c:pt idx="14">
                  <c:v>-1005607.971</c:v>
                </c:pt>
                <c:pt idx="15">
                  <c:v>-1150172.3730000001</c:v>
                </c:pt>
                <c:pt idx="16">
                  <c:v>-1446308.5649999999</c:v>
                </c:pt>
                <c:pt idx="17">
                  <c:v>-1537265.9939999999</c:v>
                </c:pt>
                <c:pt idx="18">
                  <c:v>-1648127.0090000001</c:v>
                </c:pt>
                <c:pt idx="19">
                  <c:v>-1610534.8959999999</c:v>
                </c:pt>
                <c:pt idx="20">
                  <c:v>-1499652.76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'Balanza c '!$I$1</c:f>
              <c:strCache>
                <c:ptCount val="1"/>
                <c:pt idx="0">
                  <c:v>(8) MTI: ingeniería</c:v>
                </c:pt>
              </c:strCache>
            </c:strRef>
          </c:tx>
          <c:spPr>
            <a:ln w="31750" cap="rnd" cmpd="sng" algn="ctr">
              <a:solidFill>
                <a:schemeClr val="accent3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'!$I$2:$I$22</c:f>
              <c:numCache>
                <c:formatCode>General</c:formatCode>
                <c:ptCount val="21"/>
                <c:pt idx="0">
                  <c:v>-932915.353</c:v>
                </c:pt>
                <c:pt idx="1">
                  <c:v>-1005801.6209999999</c:v>
                </c:pt>
                <c:pt idx="2">
                  <c:v>-1092981.3090000001</c:v>
                </c:pt>
                <c:pt idx="3">
                  <c:v>-894362.74300000002</c:v>
                </c:pt>
                <c:pt idx="4">
                  <c:v>-728928.41300000006</c:v>
                </c:pt>
                <c:pt idx="5">
                  <c:v>-663431.58900000004</c:v>
                </c:pt>
                <c:pt idx="6">
                  <c:v>-749075.11099999992</c:v>
                </c:pt>
                <c:pt idx="7">
                  <c:v>-580183.95199999993</c:v>
                </c:pt>
                <c:pt idx="8">
                  <c:v>-684232.52599999995</c:v>
                </c:pt>
                <c:pt idx="9">
                  <c:v>-770975.5149999999</c:v>
                </c:pt>
                <c:pt idx="10">
                  <c:v>-1055202.335</c:v>
                </c:pt>
                <c:pt idx="11">
                  <c:v>-1275701.683</c:v>
                </c:pt>
                <c:pt idx="12">
                  <c:v>-1658965.5009999999</c:v>
                </c:pt>
                <c:pt idx="13">
                  <c:v>-2149453.73</c:v>
                </c:pt>
                <c:pt idx="14">
                  <c:v>-2043908.6570000001</c:v>
                </c:pt>
                <c:pt idx="15">
                  <c:v>-2313591.3360000001</c:v>
                </c:pt>
                <c:pt idx="16">
                  <c:v>-2461776.3539999998</c:v>
                </c:pt>
                <c:pt idx="17">
                  <c:v>-2493307.4439999997</c:v>
                </c:pt>
                <c:pt idx="18">
                  <c:v>-2179678.8369999998</c:v>
                </c:pt>
                <c:pt idx="19">
                  <c:v>-2283394.4470000002</c:v>
                </c:pt>
                <c:pt idx="20">
                  <c:v>-1941970.3540000001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'Balanza c '!$J$1</c:f>
              <c:strCache>
                <c:ptCount val="1"/>
                <c:pt idx="0">
                  <c:v>(9) MAT: electronicos y electricos </c:v>
                </c:pt>
              </c:strCache>
            </c:strRef>
          </c:tx>
          <c:spPr>
            <a:ln w="31750" cap="rnd" cmpd="sng" algn="ctr">
              <a:solidFill>
                <a:schemeClr val="accent4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'!$J$2:$J$22</c:f>
              <c:numCache>
                <c:formatCode>General</c:formatCode>
                <c:ptCount val="21"/>
                <c:pt idx="0">
                  <c:v>-682948.95200000005</c:v>
                </c:pt>
                <c:pt idx="1">
                  <c:v>-684545.38300000003</c:v>
                </c:pt>
                <c:pt idx="2">
                  <c:v>-898143.17699999991</c:v>
                </c:pt>
                <c:pt idx="3">
                  <c:v>-739562.15899999999</c:v>
                </c:pt>
                <c:pt idx="4">
                  <c:v>-567117.52600000007</c:v>
                </c:pt>
                <c:pt idx="5">
                  <c:v>-467170.33600000001</c:v>
                </c:pt>
                <c:pt idx="6">
                  <c:v>-580256.69400000002</c:v>
                </c:pt>
                <c:pt idx="7">
                  <c:v>-383058.81</c:v>
                </c:pt>
                <c:pt idx="8">
                  <c:v>-346223.47700000001</c:v>
                </c:pt>
                <c:pt idx="9">
                  <c:v>-360038.47899999999</c:v>
                </c:pt>
                <c:pt idx="10">
                  <c:v>-502572.81799999997</c:v>
                </c:pt>
                <c:pt idx="11">
                  <c:v>-576136.55500000005</c:v>
                </c:pt>
                <c:pt idx="12">
                  <c:v>-724941.37100000004</c:v>
                </c:pt>
                <c:pt idx="13">
                  <c:v>-776195.09400000004</c:v>
                </c:pt>
                <c:pt idx="14">
                  <c:v>-578723.64600000007</c:v>
                </c:pt>
                <c:pt idx="15">
                  <c:v>-644000.49399999995</c:v>
                </c:pt>
                <c:pt idx="16">
                  <c:v>-712898.96499999997</c:v>
                </c:pt>
                <c:pt idx="17">
                  <c:v>-647077.22399999993</c:v>
                </c:pt>
                <c:pt idx="18">
                  <c:v>-612778.60100000002</c:v>
                </c:pt>
                <c:pt idx="19">
                  <c:v>-667212.67299999995</c:v>
                </c:pt>
                <c:pt idx="20">
                  <c:v>-500633.35499999998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'Balanza c '!$K$1</c:f>
              <c:strCache>
                <c:ptCount val="1"/>
                <c:pt idx="0">
                  <c:v>(10) MAT: otros </c:v>
                </c:pt>
              </c:strCache>
            </c:strRef>
          </c:tx>
          <c:spPr>
            <a:ln w="31750" cap="rnd" cmpd="sng" algn="ctr">
              <a:solidFill>
                <a:schemeClr val="accent5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'Balanza c '!$A$2:$A$22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'Balanza c '!$K$2:$K$22</c:f>
              <c:numCache>
                <c:formatCode>General</c:formatCode>
                <c:ptCount val="21"/>
                <c:pt idx="0">
                  <c:v>-284609.98800000001</c:v>
                </c:pt>
                <c:pt idx="1">
                  <c:v>-296302.826</c:v>
                </c:pt>
                <c:pt idx="2">
                  <c:v>-451998.95600000001</c:v>
                </c:pt>
                <c:pt idx="3">
                  <c:v>-433510.25099999999</c:v>
                </c:pt>
                <c:pt idx="4">
                  <c:v>-475253.47200000001</c:v>
                </c:pt>
                <c:pt idx="5">
                  <c:v>-464720.52900000004</c:v>
                </c:pt>
                <c:pt idx="6">
                  <c:v>-853804.92499999993</c:v>
                </c:pt>
                <c:pt idx="7">
                  <c:v>-855656.76199999999</c:v>
                </c:pt>
                <c:pt idx="8">
                  <c:v>-628739.95400000003</c:v>
                </c:pt>
                <c:pt idx="9">
                  <c:v>-693613.71099999989</c:v>
                </c:pt>
                <c:pt idx="10">
                  <c:v>-823079.23099999991</c:v>
                </c:pt>
                <c:pt idx="11">
                  <c:v>-718672.1669999999</c:v>
                </c:pt>
                <c:pt idx="12">
                  <c:v>-680153.125</c:v>
                </c:pt>
                <c:pt idx="13">
                  <c:v>-989598.61900000006</c:v>
                </c:pt>
                <c:pt idx="14">
                  <c:v>-1606920.1950000001</c:v>
                </c:pt>
                <c:pt idx="15">
                  <c:v>-1071275.172</c:v>
                </c:pt>
                <c:pt idx="16">
                  <c:v>-1901481.5819999999</c:v>
                </c:pt>
                <c:pt idx="17">
                  <c:v>-1168803.831</c:v>
                </c:pt>
                <c:pt idx="18">
                  <c:v>-1908964.2549999999</c:v>
                </c:pt>
                <c:pt idx="19">
                  <c:v>-1192526.7620000001</c:v>
                </c:pt>
                <c:pt idx="20">
                  <c:v>-1677841.0719999999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865616"/>
        <c:axId val="125866008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'Balanza c '!$A$1</c15:sqref>
                        </c15:formulaRef>
                      </c:ext>
                    </c:extLst>
                    <c:strCache>
                      <c:ptCount val="1"/>
                      <c:pt idx="0">
                        <c:v>Año</c:v>
                      </c:pt>
                    </c:strCache>
                  </c:strRef>
                </c:tx>
                <c:spPr>
                  <a:ln w="31750" cap="rnd" cmpd="sng" algn="ctr">
                    <a:solidFill>
                      <a:schemeClr val="accent2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'Balanza c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'Balanza c '!$A$2:$A$22</c15:sqref>
                        </c15:formulaRef>
                      </c:ext>
                    </c:extLst>
                    <c:numCache>
                      <c:formatCode>General</c:formatCode>
                      <c:ptCount val="21"/>
                      <c:pt idx="0">
                        <c:v>1995</c:v>
                      </c:pt>
                      <c:pt idx="1">
                        <c:v>1996</c:v>
                      </c:pt>
                      <c:pt idx="2">
                        <c:v>1997</c:v>
                      </c:pt>
                      <c:pt idx="3">
                        <c:v>1998</c:v>
                      </c:pt>
                      <c:pt idx="4">
                        <c:v>1999</c:v>
                      </c:pt>
                      <c:pt idx="5">
                        <c:v>2000</c:v>
                      </c:pt>
                      <c:pt idx="6">
                        <c:v>2001</c:v>
                      </c:pt>
                      <c:pt idx="7">
                        <c:v>2002</c:v>
                      </c:pt>
                      <c:pt idx="8">
                        <c:v>2003</c:v>
                      </c:pt>
                      <c:pt idx="9">
                        <c:v>2004</c:v>
                      </c:pt>
                      <c:pt idx="10">
                        <c:v>2005</c:v>
                      </c:pt>
                      <c:pt idx="11">
                        <c:v>2006</c:v>
                      </c:pt>
                      <c:pt idx="12">
                        <c:v>2007</c:v>
                      </c:pt>
                      <c:pt idx="13">
                        <c:v>2008</c:v>
                      </c:pt>
                      <c:pt idx="14">
                        <c:v>2009</c:v>
                      </c:pt>
                      <c:pt idx="15">
                        <c:v>2010</c:v>
                      </c:pt>
                      <c:pt idx="16">
                        <c:v>2011</c:v>
                      </c:pt>
                      <c:pt idx="17">
                        <c:v>2012</c:v>
                      </c:pt>
                      <c:pt idx="18">
                        <c:v>2013</c:v>
                      </c:pt>
                      <c:pt idx="19">
                        <c:v>2014</c:v>
                      </c:pt>
                      <c:pt idx="20">
                        <c:v>2015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12586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6008"/>
        <c:crosses val="autoZero"/>
        <c:auto val="1"/>
        <c:lblAlgn val="ctr"/>
        <c:lblOffset val="100"/>
        <c:noMultiLvlLbl val="0"/>
      </c:catAx>
      <c:valAx>
        <c:axId val="12586600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Balanza</a:t>
                </a:r>
                <a:r>
                  <a:rPr lang="es-CO" baseline="0"/>
                  <a:t> Comercial </a:t>
                </a:r>
                <a:r>
                  <a:rPr lang="es-CO"/>
                  <a:t> de Colombia por categorías LALL (miles de dólares)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561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COLOMBIA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10'!$D$5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10'!$D$6:$D$26</c:f>
              <c:numCache>
                <c:formatCode>"$"\ #,##0.00</c:formatCode>
                <c:ptCount val="21"/>
                <c:pt idx="0">
                  <c:v>0.21875527724778462</c:v>
                </c:pt>
                <c:pt idx="1">
                  <c:v>0.25122150990134773</c:v>
                </c:pt>
                <c:pt idx="2">
                  <c:v>0.3551635973069564</c:v>
                </c:pt>
                <c:pt idx="3">
                  <c:v>0.27551162124083078</c:v>
                </c:pt>
                <c:pt idx="4">
                  <c:v>0.21819999688906325</c:v>
                </c:pt>
                <c:pt idx="5">
                  <c:v>0.16659394981030543</c:v>
                </c:pt>
                <c:pt idx="6">
                  <c:v>0.3499438335918954</c:v>
                </c:pt>
                <c:pt idx="7">
                  <c:v>0.29746033906021618</c:v>
                </c:pt>
                <c:pt idx="8">
                  <c:v>0.8723505165325619</c:v>
                </c:pt>
                <c:pt idx="9">
                  <c:v>0.55722515853704391</c:v>
                </c:pt>
                <c:pt idx="10">
                  <c:v>0.99495723711330974</c:v>
                </c:pt>
                <c:pt idx="11">
                  <c:v>1.4766713581887243</c:v>
                </c:pt>
                <c:pt idx="12">
                  <c:v>2.1490515988495345</c:v>
                </c:pt>
                <c:pt idx="13">
                  <c:v>2.8597762167981853</c:v>
                </c:pt>
                <c:pt idx="14">
                  <c:v>1.3958013627388099</c:v>
                </c:pt>
                <c:pt idx="15">
                  <c:v>1.7027886917182105</c:v>
                </c:pt>
                <c:pt idx="16">
                  <c:v>0.29242783535033784</c:v>
                </c:pt>
                <c:pt idx="17">
                  <c:v>0.33522915150830401</c:v>
                </c:pt>
                <c:pt idx="18">
                  <c:v>0.75038042945060124</c:v>
                </c:pt>
                <c:pt idx="19">
                  <c:v>0.81033841639215087</c:v>
                </c:pt>
                <c:pt idx="20">
                  <c:v>1.3381892835163822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10'!$D$31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10'!$D$32:$D$52</c:f>
              <c:numCache>
                <c:formatCode>"$"\ #,##0.00</c:formatCode>
                <c:ptCount val="21"/>
                <c:pt idx="0">
                  <c:v>7.8139887976638889</c:v>
                </c:pt>
                <c:pt idx="1">
                  <c:v>8.0347256820351962</c:v>
                </c:pt>
                <c:pt idx="2">
                  <c:v>12.054163778253635</c:v>
                </c:pt>
                <c:pt idx="3">
                  <c:v>11.338833541545148</c:v>
                </c:pt>
                <c:pt idx="4">
                  <c:v>12.180040582119696</c:v>
                </c:pt>
                <c:pt idx="5">
                  <c:v>11.699390476316214</c:v>
                </c:pt>
                <c:pt idx="6">
                  <c:v>21.269592167952297</c:v>
                </c:pt>
                <c:pt idx="7">
                  <c:v>21.001092312716182</c:v>
                </c:pt>
                <c:pt idx="8">
                  <c:v>15.896379047325885</c:v>
                </c:pt>
                <c:pt idx="9">
                  <c:v>16.928205747436493</c:v>
                </c:pt>
                <c:pt idx="10">
                  <c:v>20.186056609179428</c:v>
                </c:pt>
                <c:pt idx="11">
                  <c:v>18.033665679428879</c:v>
                </c:pt>
                <c:pt idx="12">
                  <c:v>17.632791083574268</c:v>
                </c:pt>
                <c:pt idx="13">
                  <c:v>25.122387775505548</c:v>
                </c:pt>
                <c:pt idx="14">
                  <c:v>37.121944607187665</c:v>
                </c:pt>
                <c:pt idx="15">
                  <c:v>25.242339657510385</c:v>
                </c:pt>
                <c:pt idx="16">
                  <c:v>41.588943402940991</c:v>
                </c:pt>
                <c:pt idx="17">
                  <c:v>25.426643693184786</c:v>
                </c:pt>
                <c:pt idx="18">
                  <c:v>41.262267898774581</c:v>
                </c:pt>
                <c:pt idx="19">
                  <c:v>25.830943749549299</c:v>
                </c:pt>
                <c:pt idx="20">
                  <c:v>36.145711117295555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10'!$D$56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10'!$D$57:$D$77</c:f>
              <c:numCache>
                <c:formatCode>"$"\ #,##0.00</c:formatCode>
                <c:ptCount val="21"/>
                <c:pt idx="0">
                  <c:v>8.0327440749116743</c:v>
                </c:pt>
                <c:pt idx="1">
                  <c:v>8.2859471919365451</c:v>
                </c:pt>
                <c:pt idx="2">
                  <c:v>12.40932737556059</c:v>
                </c:pt>
                <c:pt idx="3">
                  <c:v>11.614345162785977</c:v>
                </c:pt>
                <c:pt idx="4">
                  <c:v>12.398240579008759</c:v>
                </c:pt>
                <c:pt idx="5">
                  <c:v>11.86598442612652</c:v>
                </c:pt>
                <c:pt idx="6">
                  <c:v>21.619536001544194</c:v>
                </c:pt>
                <c:pt idx="7">
                  <c:v>21.298552651776394</c:v>
                </c:pt>
                <c:pt idx="8">
                  <c:v>16.76872956385845</c:v>
                </c:pt>
                <c:pt idx="9">
                  <c:v>17.485430905973537</c:v>
                </c:pt>
                <c:pt idx="10">
                  <c:v>21.181013846292736</c:v>
                </c:pt>
                <c:pt idx="11">
                  <c:v>19.510337037617603</c:v>
                </c:pt>
                <c:pt idx="12">
                  <c:v>19.781842682423804</c:v>
                </c:pt>
                <c:pt idx="13">
                  <c:v>27.982163992303732</c:v>
                </c:pt>
                <c:pt idx="14">
                  <c:v>38.517745969926473</c:v>
                </c:pt>
                <c:pt idx="15">
                  <c:v>26.945128349228597</c:v>
                </c:pt>
                <c:pt idx="16">
                  <c:v>41.881371238291322</c:v>
                </c:pt>
                <c:pt idx="17">
                  <c:v>25.761872844693087</c:v>
                </c:pt>
                <c:pt idx="18">
                  <c:v>42.012648328225183</c:v>
                </c:pt>
                <c:pt idx="19">
                  <c:v>26.641282165941448</c:v>
                </c:pt>
                <c:pt idx="20">
                  <c:v>37.483900400811933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59488"/>
        <c:axId val="205259880"/>
      </c:lineChart>
      <c:catAx>
        <c:axId val="20525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9880"/>
        <c:crosses val="autoZero"/>
        <c:auto val="1"/>
        <c:lblAlgn val="ctr"/>
        <c:lblOffset val="100"/>
        <c:noMultiLvlLbl val="0"/>
      </c:catAx>
      <c:valAx>
        <c:axId val="205259880"/>
        <c:scaling>
          <c:orientation val="minMax"/>
          <c:max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layout>
            <c:manualLayout>
              <c:xMode val="edge"/>
              <c:yMode val="edge"/>
              <c:x val="2.2222157639764661E-2"/>
              <c:y val="0.381739448741014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59488"/>
        <c:crosses val="autoZero"/>
        <c:crossBetween val="between"/>
        <c:majorUnit val="9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ESTADOS</a:t>
            </a:r>
            <a:r>
              <a:rPr lang="es-CO" b="1" baseline="0"/>
              <a:t> UNIDOS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 Per Cápita 10'!$D$84</c:f>
              <c:strCache>
                <c:ptCount val="1"/>
                <c:pt idx="0">
                  <c:v>Exportaciones 
por habitante (US$ dólares)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10'!$D$85:$D$105</c:f>
              <c:numCache>
                <c:formatCode>"$"\ #,##0.000</c:formatCode>
                <c:ptCount val="21"/>
                <c:pt idx="0">
                  <c:v>1.0991344754840502</c:v>
                </c:pt>
                <c:pt idx="1">
                  <c:v>1.1373455508868477</c:v>
                </c:pt>
                <c:pt idx="2">
                  <c:v>1.7160768459800948</c:v>
                </c:pt>
                <c:pt idx="3">
                  <c:v>1.6359801166489925</c:v>
                </c:pt>
                <c:pt idx="4">
                  <c:v>1.7659866727002016</c:v>
                </c:pt>
                <c:pt idx="5">
                  <c:v>1.65433292900274</c:v>
                </c:pt>
                <c:pt idx="6">
                  <c:v>3.0181200851901733</c:v>
                </c:pt>
                <c:pt idx="7">
                  <c:v>2.9918190758334071</c:v>
                </c:pt>
                <c:pt idx="8">
                  <c:v>2.2719770425738677</c:v>
                </c:pt>
                <c:pt idx="9">
                  <c:v>2.4270125652061929</c:v>
                </c:pt>
                <c:pt idx="10">
                  <c:v>2.9015074781575776</c:v>
                </c:pt>
                <c:pt idx="11">
                  <c:v>2.5985637636807</c:v>
                </c:pt>
                <c:pt idx="12">
                  <c:v>2.5470888889653271</c:v>
                </c:pt>
                <c:pt idx="13">
                  <c:v>3.6402300944948514</c:v>
                </c:pt>
                <c:pt idx="14">
                  <c:v>5.4080189168596178</c:v>
                </c:pt>
                <c:pt idx="15">
                  <c:v>3.7135261222155416</c:v>
                </c:pt>
                <c:pt idx="16">
                  <c:v>6.1431293449663444</c:v>
                </c:pt>
                <c:pt idx="17">
                  <c:v>3.7706904603649147</c:v>
                </c:pt>
                <c:pt idx="18">
                  <c:v>6.143248548754082</c:v>
                </c:pt>
                <c:pt idx="19">
                  <c:v>3.8611312368135269</c:v>
                </c:pt>
                <c:pt idx="20">
                  <c:v>5.4207975500625629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 Per Cápita 10'!$D$110</c:f>
              <c:strCache>
                <c:ptCount val="1"/>
                <c:pt idx="0">
                  <c:v>Importaciones 
por habitante (US$ dólares)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10'!$D$111:$D$131</c:f>
              <c:numCache>
                <c:formatCode>"$"\ #,##0.000</c:formatCode>
                <c:ptCount val="21"/>
                <c:pt idx="0">
                  <c:v>3.0770643923753178E-2</c:v>
                </c:pt>
                <c:pt idx="1">
                  <c:v>3.5561346818874802E-2</c:v>
                </c:pt>
                <c:pt idx="2">
                  <c:v>5.0562447722256404E-2</c:v>
                </c:pt>
                <c:pt idx="3">
                  <c:v>3.9751137769529869E-2</c:v>
                </c:pt>
                <c:pt idx="4">
                  <c:v>3.1636863924327796E-2</c:v>
                </c:pt>
                <c:pt idx="5">
                  <c:v>2.3556941492100431E-2</c:v>
                </c:pt>
                <c:pt idx="6">
                  <c:v>4.9656453424787445E-2</c:v>
                </c:pt>
                <c:pt idx="7">
                  <c:v>4.2376248980409641E-2</c:v>
                </c:pt>
                <c:pt idx="8">
                  <c:v>0.12467998786005574</c:v>
                </c:pt>
                <c:pt idx="9">
                  <c:v>7.9889888012686552E-2</c:v>
                </c:pt>
                <c:pt idx="10">
                  <c:v>0.14301336411681764</c:v>
                </c:pt>
                <c:pt idx="11">
                  <c:v>0.2127811810680027</c:v>
                </c:pt>
                <c:pt idx="12">
                  <c:v>0.3104344299945761</c:v>
                </c:pt>
                <c:pt idx="13">
                  <c:v>0.41438113052531678</c:v>
                </c:pt>
                <c:pt idx="14">
                  <c:v>0.20334387796075615</c:v>
                </c:pt>
                <c:pt idx="15">
                  <c:v>0.25050571274709105</c:v>
                </c:pt>
                <c:pt idx="16">
                  <c:v>4.3194701996170731E-2</c:v>
                </c:pt>
                <c:pt idx="17">
                  <c:v>4.9713417896652796E-2</c:v>
                </c:pt>
                <c:pt idx="18">
                  <c:v>0.11171885887476324</c:v>
                </c:pt>
                <c:pt idx="19">
                  <c:v>0.12112693218869838</c:v>
                </c:pt>
                <c:pt idx="20">
                  <c:v>0.20068918179713308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 Per Cápita 10'!$D$135</c:f>
              <c:strCache>
                <c:ptCount val="1"/>
                <c:pt idx="0">
                  <c:v>Intercambio Comercial  absoluto
por habitante (US$ dólares)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 Per Cápita 10'!$A$6:$A$26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 Per Cápita 10'!$D$136:$D$156</c:f>
              <c:numCache>
                <c:formatCode>"$"\ #,##0.000</c:formatCode>
                <c:ptCount val="21"/>
                <c:pt idx="0">
                  <c:v>1.1299051194078036</c:v>
                </c:pt>
                <c:pt idx="1">
                  <c:v>1.1729068977057224</c:v>
                </c:pt>
                <c:pt idx="2">
                  <c:v>1.766639293702351</c:v>
                </c:pt>
                <c:pt idx="3">
                  <c:v>1.6757312544185223</c:v>
                </c:pt>
                <c:pt idx="4">
                  <c:v>1.7976235366245292</c:v>
                </c:pt>
                <c:pt idx="5">
                  <c:v>1.6778898704948404</c:v>
                </c:pt>
                <c:pt idx="6">
                  <c:v>3.0677765386149609</c:v>
                </c:pt>
                <c:pt idx="7">
                  <c:v>3.0341953248138167</c:v>
                </c:pt>
                <c:pt idx="8">
                  <c:v>2.3966570304339236</c:v>
                </c:pt>
                <c:pt idx="9">
                  <c:v>2.5069024532188791</c:v>
                </c:pt>
                <c:pt idx="10">
                  <c:v>3.044520842274395</c:v>
                </c:pt>
                <c:pt idx="11">
                  <c:v>2.8113449447487029</c:v>
                </c:pt>
                <c:pt idx="12">
                  <c:v>2.857523318959903</c:v>
                </c:pt>
                <c:pt idx="13">
                  <c:v>4.0546112250201691</c:v>
                </c:pt>
                <c:pt idx="14">
                  <c:v>5.6113627948203737</c:v>
                </c:pt>
                <c:pt idx="15">
                  <c:v>3.9640318349626327</c:v>
                </c:pt>
                <c:pt idx="16">
                  <c:v>6.1863240469625156</c:v>
                </c:pt>
                <c:pt idx="17">
                  <c:v>3.8204038782615672</c:v>
                </c:pt>
                <c:pt idx="18">
                  <c:v>6.2549674076288451</c:v>
                </c:pt>
                <c:pt idx="19">
                  <c:v>3.9822581690022254</c:v>
                </c:pt>
                <c:pt idx="20">
                  <c:v>5.6214867318596964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60664"/>
        <c:axId val="205261056"/>
      </c:lineChart>
      <c:catAx>
        <c:axId val="205260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Años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61056"/>
        <c:crosses val="autoZero"/>
        <c:auto val="1"/>
        <c:lblAlgn val="ctr"/>
        <c:lblOffset val="100"/>
        <c:noMultiLvlLbl val="0"/>
      </c:catAx>
      <c:valAx>
        <c:axId val="20526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Dólares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60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'!$C$5</c:f>
              <c:strCache>
                <c:ptCount val="1"/>
                <c:pt idx="0">
                  <c:v>Porcentaje de 
Exportaciones del PIB a USA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'!$C$6:$C$26</c:f>
              <c:numCache>
                <c:formatCode>0.0000%</c:formatCode>
                <c:ptCount val="21"/>
                <c:pt idx="0">
                  <c:v>3.6136501498442533E-3</c:v>
                </c:pt>
                <c:pt idx="1">
                  <c:v>4.0618540325055444E-3</c:v>
                </c:pt>
                <c:pt idx="2">
                  <c:v>4.3047890341040293E-3</c:v>
                </c:pt>
                <c:pt idx="3">
                  <c:v>4.7174521714026607E-3</c:v>
                </c:pt>
                <c:pt idx="4">
                  <c:v>6.1822752261269471E-3</c:v>
                </c:pt>
                <c:pt idx="5">
                  <c:v>5.4987583749468256E-3</c:v>
                </c:pt>
                <c:pt idx="6">
                  <c:v>4.2481638390126954E-3</c:v>
                </c:pt>
                <c:pt idx="7">
                  <c:v>4.1688886773256122E-3</c:v>
                </c:pt>
                <c:pt idx="8">
                  <c:v>3.603907875738859E-3</c:v>
                </c:pt>
                <c:pt idx="9">
                  <c:v>3.3130793842535144E-3</c:v>
                </c:pt>
                <c:pt idx="10">
                  <c:v>3.4446684312143994E-3</c:v>
                </c:pt>
                <c:pt idx="11">
                  <c:v>3.1875398401037254E-3</c:v>
                </c:pt>
                <c:pt idx="12">
                  <c:v>3.1335489607694309E-3</c:v>
                </c:pt>
                <c:pt idx="13">
                  <c:v>3.3591868148525037E-3</c:v>
                </c:pt>
                <c:pt idx="14">
                  <c:v>4.4524162386044928E-3</c:v>
                </c:pt>
                <c:pt idx="15">
                  <c:v>4.8110522294675089E-3</c:v>
                </c:pt>
                <c:pt idx="16">
                  <c:v>4.7082098536312548E-3</c:v>
                </c:pt>
                <c:pt idx="17">
                  <c:v>4.637290835222004E-3</c:v>
                </c:pt>
                <c:pt idx="18">
                  <c:v>4.104187593766578E-3</c:v>
                </c:pt>
                <c:pt idx="19">
                  <c:v>3.1389760587927818E-3</c:v>
                </c:pt>
                <c:pt idx="20">
                  <c:v>3.0207231258845167E-3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'!$D$5</c:f>
              <c:strCache>
                <c:ptCount val="1"/>
                <c:pt idx="0">
                  <c:v>Porcentaje de 
Exportaciones del PIB a USA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'!$D$6:$D$26</c:f>
              <c:numCache>
                <c:formatCode>0.0000%</c:formatCode>
                <c:ptCount val="21"/>
                <c:pt idx="0">
                  <c:v>2.3354741086094175E-4</c:v>
                </c:pt>
                <c:pt idx="1">
                  <c:v>2.3957708665683789E-4</c:v>
                </c:pt>
                <c:pt idx="2">
                  <c:v>2.0200079898834532E-4</c:v>
                </c:pt>
                <c:pt idx="3">
                  <c:v>2.2898139942563483E-4</c:v>
                </c:pt>
                <c:pt idx="4">
                  <c:v>2.0334184764225744E-4</c:v>
                </c:pt>
                <c:pt idx="5">
                  <c:v>2.0909372147986545E-4</c:v>
                </c:pt>
                <c:pt idx="6">
                  <c:v>2.7679230350637426E-4</c:v>
                </c:pt>
                <c:pt idx="7">
                  <c:v>2.8358284501094354E-4</c:v>
                </c:pt>
                <c:pt idx="8">
                  <c:v>3.2135475067618163E-4</c:v>
                </c:pt>
                <c:pt idx="9">
                  <c:v>3.1517433216948651E-4</c:v>
                </c:pt>
                <c:pt idx="10">
                  <c:v>2.7185745096865952E-4</c:v>
                </c:pt>
                <c:pt idx="11">
                  <c:v>2.5842560107027364E-4</c:v>
                </c:pt>
                <c:pt idx="12">
                  <c:v>1.7797009697952508E-4</c:v>
                </c:pt>
                <c:pt idx="13">
                  <c:v>1.5988616984990116E-4</c:v>
                </c:pt>
                <c:pt idx="14">
                  <c:v>2.0629494520112921E-4</c:v>
                </c:pt>
                <c:pt idx="15">
                  <c:v>2.348703992506151E-4</c:v>
                </c:pt>
                <c:pt idx="16">
                  <c:v>1.7774968028966168E-4</c:v>
                </c:pt>
                <c:pt idx="17">
                  <c:v>2.1708281983727978E-4</c:v>
                </c:pt>
                <c:pt idx="18">
                  <c:v>1.6609505571601408E-4</c:v>
                </c:pt>
                <c:pt idx="19">
                  <c:v>2.203092243258636E-4</c:v>
                </c:pt>
                <c:pt idx="20">
                  <c:v>2.1955494797055208E-4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'!$E$5</c:f>
              <c:strCache>
                <c:ptCount val="1"/>
                <c:pt idx="0">
                  <c:v>Porcentaje de 
Exportaciones del PIB a USA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'!$E$6:$E$26</c:f>
              <c:numCache>
                <c:formatCode>0.0000%</c:formatCode>
                <c:ptCount val="21"/>
                <c:pt idx="0">
                  <c:v>8.6128926033545144E-4</c:v>
                </c:pt>
                <c:pt idx="1">
                  <c:v>9.6879211539847355E-4</c:v>
                </c:pt>
                <c:pt idx="2">
                  <c:v>9.2804214532917579E-4</c:v>
                </c:pt>
                <c:pt idx="3">
                  <c:v>7.9615595197511126E-4</c:v>
                </c:pt>
                <c:pt idx="4">
                  <c:v>1.2660275573471763E-3</c:v>
                </c:pt>
                <c:pt idx="5">
                  <c:v>1.3439614556457495E-3</c:v>
                </c:pt>
                <c:pt idx="6">
                  <c:v>1.5362266730208846E-3</c:v>
                </c:pt>
                <c:pt idx="7">
                  <c:v>1.4524039980537474E-3</c:v>
                </c:pt>
                <c:pt idx="8">
                  <c:v>1.3087041704910622E-3</c:v>
                </c:pt>
                <c:pt idx="9">
                  <c:v>1.071060343070555E-3</c:v>
                </c:pt>
                <c:pt idx="10">
                  <c:v>1.023152980866932E-3</c:v>
                </c:pt>
                <c:pt idx="11">
                  <c:v>1.1903693717019959E-3</c:v>
                </c:pt>
                <c:pt idx="12">
                  <c:v>9.8705109970382448E-4</c:v>
                </c:pt>
                <c:pt idx="13">
                  <c:v>1.1175453988981835E-3</c:v>
                </c:pt>
                <c:pt idx="14">
                  <c:v>1.1799812068308362E-3</c:v>
                </c:pt>
                <c:pt idx="15">
                  <c:v>8.313306428125183E-4</c:v>
                </c:pt>
                <c:pt idx="16">
                  <c:v>9.1783036385470072E-4</c:v>
                </c:pt>
                <c:pt idx="17">
                  <c:v>6.8243852421699734E-4</c:v>
                </c:pt>
                <c:pt idx="18">
                  <c:v>4.93053347960955E-4</c:v>
                </c:pt>
                <c:pt idx="19">
                  <c:v>5.5006891983805741E-4</c:v>
                </c:pt>
                <c:pt idx="20">
                  <c:v>4.4252658315467066E-4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'!$F$5</c:f>
              <c:strCache>
                <c:ptCount val="1"/>
                <c:pt idx="0">
                  <c:v>Porcentaje de 
Exportaciones del PIB a USA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'!$F$6:$F$26</c:f>
              <c:numCache>
                <c:formatCode>0.0000%</c:formatCode>
                <c:ptCount val="21"/>
                <c:pt idx="0">
                  <c:v>1.1990654420420612E-3</c:v>
                </c:pt>
                <c:pt idx="1">
                  <c:v>1.0048793891493204E-3</c:v>
                </c:pt>
                <c:pt idx="2">
                  <c:v>8.3867343099560136E-4</c:v>
                </c:pt>
                <c:pt idx="3">
                  <c:v>8.2364463845772202E-4</c:v>
                </c:pt>
                <c:pt idx="4">
                  <c:v>8.5352138619684457E-4</c:v>
                </c:pt>
                <c:pt idx="5">
                  <c:v>8.8970180449013327E-4</c:v>
                </c:pt>
                <c:pt idx="6">
                  <c:v>8.6945852494297975E-4</c:v>
                </c:pt>
                <c:pt idx="7">
                  <c:v>7.9770991959005381E-4</c:v>
                </c:pt>
                <c:pt idx="8">
                  <c:v>1.0368199063835253E-3</c:v>
                </c:pt>
                <c:pt idx="9">
                  <c:v>1.10884226653941E-3</c:v>
                </c:pt>
                <c:pt idx="10">
                  <c:v>9.7491648076744163E-4</c:v>
                </c:pt>
                <c:pt idx="11">
                  <c:v>7.875472471468171E-4</c:v>
                </c:pt>
                <c:pt idx="12">
                  <c:v>5.5160057321272399E-4</c:v>
                </c:pt>
                <c:pt idx="13">
                  <c:v>4.8784171449576641E-4</c:v>
                </c:pt>
                <c:pt idx="14">
                  <c:v>4.1425712360906614E-4</c:v>
                </c:pt>
                <c:pt idx="15">
                  <c:v>4.2172483601852855E-4</c:v>
                </c:pt>
                <c:pt idx="16">
                  <c:v>3.4488784379689601E-4</c:v>
                </c:pt>
                <c:pt idx="17">
                  <c:v>3.3863237094509946E-4</c:v>
                </c:pt>
                <c:pt idx="18">
                  <c:v>3.4133519312225713E-4</c:v>
                </c:pt>
                <c:pt idx="19">
                  <c:v>3.2223705422403397E-4</c:v>
                </c:pt>
                <c:pt idx="20">
                  <c:v>3.8337421380556816E-4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'!$G$5</c:f>
              <c:strCache>
                <c:ptCount val="1"/>
                <c:pt idx="0">
                  <c:v>Porcentaje de 
Exportaciones del PIB a USA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'!$G$6:$G$26</c:f>
              <c:numCache>
                <c:formatCode>0.0000%</c:formatCode>
                <c:ptCount val="21"/>
                <c:pt idx="0">
                  <c:v>1.3284745612575729E-4</c:v>
                </c:pt>
                <c:pt idx="1">
                  <c:v>1.2297234554594372E-4</c:v>
                </c:pt>
                <c:pt idx="2">
                  <c:v>1.1822767873927761E-4</c:v>
                </c:pt>
                <c:pt idx="3">
                  <c:v>1.2792704443788852E-4</c:v>
                </c:pt>
                <c:pt idx="4">
                  <c:v>1.8324733954124992E-4</c:v>
                </c:pt>
                <c:pt idx="5">
                  <c:v>1.755875412941607E-4</c:v>
                </c:pt>
                <c:pt idx="6">
                  <c:v>2.0890781353204887E-4</c:v>
                </c:pt>
                <c:pt idx="7">
                  <c:v>2.5203689365270541E-4</c:v>
                </c:pt>
                <c:pt idx="8">
                  <c:v>2.8183128629668495E-4</c:v>
                </c:pt>
                <c:pt idx="9">
                  <c:v>2.3343076578213504E-4</c:v>
                </c:pt>
                <c:pt idx="10">
                  <c:v>2.3648790806304643E-4</c:v>
                </c:pt>
                <c:pt idx="11">
                  <c:v>2.4197190122360104E-4</c:v>
                </c:pt>
                <c:pt idx="12">
                  <c:v>1.8930452139051288E-4</c:v>
                </c:pt>
                <c:pt idx="13">
                  <c:v>1.5130828448610276E-4</c:v>
                </c:pt>
                <c:pt idx="14">
                  <c:v>1.6110919089830375E-4</c:v>
                </c:pt>
                <c:pt idx="15">
                  <c:v>1.5562819449740304E-4</c:v>
                </c:pt>
                <c:pt idx="16">
                  <c:v>1.3243483539967388E-4</c:v>
                </c:pt>
                <c:pt idx="17">
                  <c:v>1.3384948277348339E-4</c:v>
                </c:pt>
                <c:pt idx="18">
                  <c:v>1.2044997519914808E-4</c:v>
                </c:pt>
                <c:pt idx="19">
                  <c:v>1.4863048108878157E-4</c:v>
                </c:pt>
                <c:pt idx="20">
                  <c:v>1.6062983672062738E-4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'!$H$5</c:f>
              <c:strCache>
                <c:ptCount val="1"/>
                <c:pt idx="0">
                  <c:v>Porcentaje de 
Exportaciones del PIB a USA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'!$H$6:$H$26</c:f>
              <c:numCache>
                <c:formatCode>0.0000%</c:formatCode>
                <c:ptCount val="21"/>
                <c:pt idx="0">
                  <c:v>5.2020805704687897E-6</c:v>
                </c:pt>
                <c:pt idx="1">
                  <c:v>4.1248847877065568E-6</c:v>
                </c:pt>
                <c:pt idx="2">
                  <c:v>3.9746009837332441E-6</c:v>
                </c:pt>
                <c:pt idx="3">
                  <c:v>4.0555291788452662E-6</c:v>
                </c:pt>
                <c:pt idx="4">
                  <c:v>6.1334793416949356E-6</c:v>
                </c:pt>
                <c:pt idx="5">
                  <c:v>4.8964671166743324E-6</c:v>
                </c:pt>
                <c:pt idx="6">
                  <c:v>3.9410271551834008E-6</c:v>
                </c:pt>
                <c:pt idx="7">
                  <c:v>3.4591265491607615E-6</c:v>
                </c:pt>
                <c:pt idx="8">
                  <c:v>4.3405363721577518E-6</c:v>
                </c:pt>
                <c:pt idx="9">
                  <c:v>4.4562709806172356E-6</c:v>
                </c:pt>
                <c:pt idx="10">
                  <c:v>7.1346610999914716E-6</c:v>
                </c:pt>
                <c:pt idx="11">
                  <c:v>8.5636459681098902E-6</c:v>
                </c:pt>
                <c:pt idx="12">
                  <c:v>7.580488219222509E-6</c:v>
                </c:pt>
                <c:pt idx="13">
                  <c:v>8.0817995512506261E-6</c:v>
                </c:pt>
                <c:pt idx="14">
                  <c:v>7.054543414016829E-6</c:v>
                </c:pt>
                <c:pt idx="15">
                  <c:v>7.0722495232116939E-6</c:v>
                </c:pt>
                <c:pt idx="16">
                  <c:v>6.5158952590026948E-6</c:v>
                </c:pt>
                <c:pt idx="17">
                  <c:v>1.1228148216061288E-5</c:v>
                </c:pt>
                <c:pt idx="18">
                  <c:v>8.3092741919035346E-6</c:v>
                </c:pt>
                <c:pt idx="19">
                  <c:v>1.0020819734452762E-5</c:v>
                </c:pt>
                <c:pt idx="20">
                  <c:v>1.356326308615732E-5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'!$I$5</c:f>
              <c:strCache>
                <c:ptCount val="1"/>
                <c:pt idx="0">
                  <c:v>Porcentaje de 
Exportaciones del PIB a USA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'!$I$6:$I$26</c:f>
              <c:numCache>
                <c:formatCode>0.0000%</c:formatCode>
                <c:ptCount val="21"/>
                <c:pt idx="0">
                  <c:v>1.1434692886469369E-4</c:v>
                </c:pt>
                <c:pt idx="1">
                  <c:v>1.0228618737755496E-4</c:v>
                </c:pt>
                <c:pt idx="2">
                  <c:v>1.639283998878178E-4</c:v>
                </c:pt>
                <c:pt idx="3">
                  <c:v>4.9245421246442672E-4</c:v>
                </c:pt>
                <c:pt idx="4">
                  <c:v>9.1328192721768279E-4</c:v>
                </c:pt>
                <c:pt idx="5">
                  <c:v>9.5334069117211976E-4</c:v>
                </c:pt>
                <c:pt idx="6">
                  <c:v>7.207035792320517E-4</c:v>
                </c:pt>
                <c:pt idx="7">
                  <c:v>3.4141600547802129E-4</c:v>
                </c:pt>
                <c:pt idx="8">
                  <c:v>2.623855930604018E-4</c:v>
                </c:pt>
                <c:pt idx="9">
                  <c:v>3.21879379187146E-4</c:v>
                </c:pt>
                <c:pt idx="10">
                  <c:v>4.2049434890157494E-4</c:v>
                </c:pt>
                <c:pt idx="11">
                  <c:v>4.2807982332752697E-4</c:v>
                </c:pt>
                <c:pt idx="12">
                  <c:v>3.9932207533480282E-4</c:v>
                </c:pt>
                <c:pt idx="13">
                  <c:v>2.824563915359503E-4</c:v>
                </c:pt>
                <c:pt idx="14">
                  <c:v>2.6214834331386163E-4</c:v>
                </c:pt>
                <c:pt idx="15">
                  <c:v>2.8427684280902485E-4</c:v>
                </c:pt>
                <c:pt idx="16">
                  <c:v>2.48190481025061E-4</c:v>
                </c:pt>
                <c:pt idx="17">
                  <c:v>2.5676876775104757E-4</c:v>
                </c:pt>
                <c:pt idx="18">
                  <c:v>1.8727149820354095E-4</c:v>
                </c:pt>
                <c:pt idx="19">
                  <c:v>2.5273276039849735E-4</c:v>
                </c:pt>
                <c:pt idx="20">
                  <c:v>2.1054180260904502E-4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'!$J$5</c:f>
              <c:strCache>
                <c:ptCount val="1"/>
                <c:pt idx="0">
                  <c:v>Porcentaje de 
Exportaciones del PIB a USA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'!$J$6:$J$26</c:f>
              <c:numCache>
                <c:formatCode>0.0000%</c:formatCode>
                <c:ptCount val="21"/>
                <c:pt idx="0">
                  <c:v>2.0455347212928571E-5</c:v>
                </c:pt>
                <c:pt idx="1">
                  <c:v>1.4732001027812928E-5</c:v>
                </c:pt>
                <c:pt idx="2">
                  <c:v>1.4644446160947687E-5</c:v>
                </c:pt>
                <c:pt idx="3">
                  <c:v>1.399169739208817E-5</c:v>
                </c:pt>
                <c:pt idx="4">
                  <c:v>2.0212522740197583E-5</c:v>
                </c:pt>
                <c:pt idx="5">
                  <c:v>3.6626752744216634E-5</c:v>
                </c:pt>
                <c:pt idx="6">
                  <c:v>6.5215839968655237E-5</c:v>
                </c:pt>
                <c:pt idx="7">
                  <c:v>4.7457893295851979E-5</c:v>
                </c:pt>
                <c:pt idx="8">
                  <c:v>5.6455119797953506E-5</c:v>
                </c:pt>
                <c:pt idx="9">
                  <c:v>6.9451048539694206E-5</c:v>
                </c:pt>
                <c:pt idx="10">
                  <c:v>7.4450362350293129E-5</c:v>
                </c:pt>
                <c:pt idx="11">
                  <c:v>8.0478258028693448E-5</c:v>
                </c:pt>
                <c:pt idx="12">
                  <c:v>5.724063891341624E-5</c:v>
                </c:pt>
                <c:pt idx="13">
                  <c:v>5.1888312575834108E-5</c:v>
                </c:pt>
                <c:pt idx="14">
                  <c:v>4.8928581517390559E-5</c:v>
                </c:pt>
                <c:pt idx="15">
                  <c:v>4.3918846032150141E-5</c:v>
                </c:pt>
                <c:pt idx="16">
                  <c:v>4.087617439707927E-5</c:v>
                </c:pt>
                <c:pt idx="17">
                  <c:v>4.6587818146567488E-5</c:v>
                </c:pt>
                <c:pt idx="18">
                  <c:v>4.3181699152939453E-5</c:v>
                </c:pt>
                <c:pt idx="19">
                  <c:v>4.1525437034387947E-5</c:v>
                </c:pt>
                <c:pt idx="20">
                  <c:v>4.8843976832788817E-5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'!$K$5</c:f>
              <c:strCache>
                <c:ptCount val="1"/>
                <c:pt idx="0">
                  <c:v>Porcentaje de 
Exportaciones del PIB a USA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'!$K$6:$K$26</c:f>
              <c:numCache>
                <c:formatCode>0.0000%</c:formatCode>
                <c:ptCount val="21"/>
                <c:pt idx="0">
                  <c:v>6.5517891078051269E-6</c:v>
                </c:pt>
                <c:pt idx="1">
                  <c:v>5.5556288563118329E-6</c:v>
                </c:pt>
                <c:pt idx="2">
                  <c:v>3.0309511986449843E-6</c:v>
                </c:pt>
                <c:pt idx="3">
                  <c:v>3.9118327420866523E-6</c:v>
                </c:pt>
                <c:pt idx="4">
                  <c:v>3.6219393517515754E-6</c:v>
                </c:pt>
                <c:pt idx="5">
                  <c:v>1.0486579801777769E-5</c:v>
                </c:pt>
                <c:pt idx="6">
                  <c:v>2.0122977674435924E-5</c:v>
                </c:pt>
                <c:pt idx="7">
                  <c:v>2.0947836928435492E-5</c:v>
                </c:pt>
                <c:pt idx="8">
                  <c:v>1.8495141229028965E-5</c:v>
                </c:pt>
                <c:pt idx="9">
                  <c:v>2.6793114285856572E-5</c:v>
                </c:pt>
                <c:pt idx="10">
                  <c:v>3.5684587506641331E-5</c:v>
                </c:pt>
                <c:pt idx="11">
                  <c:v>2.9568802966034801E-5</c:v>
                </c:pt>
                <c:pt idx="12">
                  <c:v>2.7740801797665739E-5</c:v>
                </c:pt>
                <c:pt idx="13">
                  <c:v>3.874303427616519E-5</c:v>
                </c:pt>
                <c:pt idx="14">
                  <c:v>4.4419703378835641E-5</c:v>
                </c:pt>
                <c:pt idx="15">
                  <c:v>2.2182946647028824E-5</c:v>
                </c:pt>
                <c:pt idx="16">
                  <c:v>2.1257993061701928E-5</c:v>
                </c:pt>
                <c:pt idx="17">
                  <c:v>2.1403257875816202E-5</c:v>
                </c:pt>
                <c:pt idx="18">
                  <c:v>2.9688652231034228E-5</c:v>
                </c:pt>
                <c:pt idx="19">
                  <c:v>3.0037041933049627E-5</c:v>
                </c:pt>
                <c:pt idx="20">
                  <c:v>2.5273829628973224E-5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'!$L$5</c:f>
              <c:strCache>
                <c:ptCount val="1"/>
                <c:pt idx="0">
                  <c:v>Porcentaje de 
Exportaciones del PIB a USA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'!$B$6:$B$26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'!$L$6:$L$26</c:f>
              <c:numCache>
                <c:formatCode>0.0000%</c:formatCode>
                <c:ptCount val="21"/>
                <c:pt idx="0">
                  <c:v>3.6974809048018991E-5</c:v>
                </c:pt>
                <c:pt idx="1">
                  <c:v>3.9684887551437891E-5</c:v>
                </c:pt>
                <c:pt idx="2">
                  <c:v>5.1331873012320279E-5</c:v>
                </c:pt>
                <c:pt idx="3">
                  <c:v>3.5949151281500792E-5</c:v>
                </c:pt>
                <c:pt idx="4">
                  <c:v>2.739081117242521E-5</c:v>
                </c:pt>
                <c:pt idx="5">
                  <c:v>2.084818561693373E-5</c:v>
                </c:pt>
                <c:pt idx="6">
                  <c:v>4.0811643789218685E-5</c:v>
                </c:pt>
                <c:pt idx="7">
                  <c:v>3.1852895706192274E-5</c:v>
                </c:pt>
                <c:pt idx="8">
                  <c:v>8.3381815735452649E-5</c:v>
                </c:pt>
                <c:pt idx="9">
                  <c:v>4.4350277966742459E-5</c:v>
                </c:pt>
                <c:pt idx="10">
                  <c:v>7.2622674235519883E-5</c:v>
                </c:pt>
                <c:pt idx="11">
                  <c:v>9.2890809922942393E-5</c:v>
                </c:pt>
                <c:pt idx="12">
                  <c:v>1.1856790299736921E-4</c:v>
                </c:pt>
                <c:pt idx="13">
                  <c:v>1.444907979703233E-4</c:v>
                </c:pt>
                <c:pt idx="14">
                  <c:v>7.9607717687141865E-5</c:v>
                </c:pt>
                <c:pt idx="15">
                  <c:v>8.8389865065077497E-5</c:v>
                </c:pt>
                <c:pt idx="16">
                  <c:v>1.3904275814395939E-5</c:v>
                </c:pt>
                <c:pt idx="17">
                  <c:v>1.5653665980261184E-5</c:v>
                </c:pt>
                <c:pt idx="18">
                  <c:v>3.4278580418095313E-5</c:v>
                </c:pt>
                <c:pt idx="19">
                  <c:v>3.588492697018503E-5</c:v>
                </c:pt>
                <c:pt idx="20">
                  <c:v>6.0722873242803065E-5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262232"/>
        <c:axId val="204873704"/>
      </c:lineChart>
      <c:catAx>
        <c:axId val="205262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873704"/>
        <c:crosses val="autoZero"/>
        <c:auto val="1"/>
        <c:lblAlgn val="ctr"/>
        <c:lblOffset val="100"/>
        <c:noMultiLvlLbl val="0"/>
      </c:catAx>
      <c:valAx>
        <c:axId val="20487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5262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'!$C$32</c:f>
              <c:strCache>
                <c:ptCount val="1"/>
                <c:pt idx="0">
                  <c:v>Porcentaje de 
importaciones del PIB de USA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'!$C$33:$C$53</c:f>
              <c:numCache>
                <c:formatCode>0.000%</c:formatCode>
                <c:ptCount val="21"/>
                <c:pt idx="0">
                  <c:v>6.4898300549428981E-4</c:v>
                </c:pt>
                <c:pt idx="1">
                  <c:v>8.5444620767314281E-4</c:v>
                </c:pt>
                <c:pt idx="2">
                  <c:v>7.4321856957349777E-4</c:v>
                </c:pt>
                <c:pt idx="3">
                  <c:v>8.6071808433945611E-4</c:v>
                </c:pt>
                <c:pt idx="4">
                  <c:v>5.9933019021733138E-4</c:v>
                </c:pt>
                <c:pt idx="5">
                  <c:v>4.9030338302746379E-4</c:v>
                </c:pt>
                <c:pt idx="6">
                  <c:v>5.0691794940260304E-4</c:v>
                </c:pt>
                <c:pt idx="7">
                  <c:v>5.8361727198262309E-4</c:v>
                </c:pt>
                <c:pt idx="8">
                  <c:v>4.8265238062806024E-4</c:v>
                </c:pt>
                <c:pt idx="9">
                  <c:v>4.9064148365948106E-4</c:v>
                </c:pt>
                <c:pt idx="10">
                  <c:v>4.1314464931022088E-4</c:v>
                </c:pt>
                <c:pt idx="11">
                  <c:v>4.5122373058336437E-4</c:v>
                </c:pt>
                <c:pt idx="12">
                  <c:v>5.7531128815765345E-4</c:v>
                </c:pt>
                <c:pt idx="13">
                  <c:v>5.6921243517173365E-4</c:v>
                </c:pt>
                <c:pt idx="14">
                  <c:v>3.8978772278159375E-4</c:v>
                </c:pt>
                <c:pt idx="15">
                  <c:v>2.6534086705461401E-4</c:v>
                </c:pt>
                <c:pt idx="16">
                  <c:v>2.6496805071899593E-4</c:v>
                </c:pt>
                <c:pt idx="17">
                  <c:v>2.3965243616265236E-4</c:v>
                </c:pt>
                <c:pt idx="18">
                  <c:v>3.5228911631599973E-4</c:v>
                </c:pt>
                <c:pt idx="19">
                  <c:v>6.2557995719896584E-4</c:v>
                </c:pt>
                <c:pt idx="20">
                  <c:v>9.637498345634951E-4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'!$D$32</c:f>
              <c:strCache>
                <c:ptCount val="1"/>
                <c:pt idx="0">
                  <c:v>Porcentaje de 
importaciones del PIB de USA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'!$D$33:$D$53</c:f>
              <c:numCache>
                <c:formatCode>0.000%</c:formatCode>
                <c:ptCount val="21"/>
                <c:pt idx="0">
                  <c:v>6.2388275261761013E-4</c:v>
                </c:pt>
                <c:pt idx="1">
                  <c:v>6.3396820799122879E-4</c:v>
                </c:pt>
                <c:pt idx="2">
                  <c:v>6.8770330019106353E-4</c:v>
                </c:pt>
                <c:pt idx="3">
                  <c:v>7.232189070877817E-4</c:v>
                </c:pt>
                <c:pt idx="4">
                  <c:v>5.9095628259894523E-4</c:v>
                </c:pt>
                <c:pt idx="5">
                  <c:v>6.0054666727185266E-4</c:v>
                </c:pt>
                <c:pt idx="6">
                  <c:v>6.2253437017827768E-4</c:v>
                </c:pt>
                <c:pt idx="7">
                  <c:v>5.0152845752418846E-4</c:v>
                </c:pt>
                <c:pt idx="8">
                  <c:v>4.1576965740416065E-4</c:v>
                </c:pt>
                <c:pt idx="9">
                  <c:v>3.6837542649450225E-4</c:v>
                </c:pt>
                <c:pt idx="10">
                  <c:v>4.1110026390027844E-4</c:v>
                </c:pt>
                <c:pt idx="11">
                  <c:v>4.668598358301015E-4</c:v>
                </c:pt>
                <c:pt idx="12">
                  <c:v>5.0948900445301002E-4</c:v>
                </c:pt>
                <c:pt idx="13">
                  <c:v>6.1777599298101869E-4</c:v>
                </c:pt>
                <c:pt idx="14">
                  <c:v>5.5421849024421598E-4</c:v>
                </c:pt>
                <c:pt idx="15">
                  <c:v>5.6618255560132117E-4</c:v>
                </c:pt>
                <c:pt idx="16">
                  <c:v>6.1535692485149807E-4</c:v>
                </c:pt>
                <c:pt idx="17">
                  <c:v>6.0800992386830614E-4</c:v>
                </c:pt>
                <c:pt idx="18">
                  <c:v>6.2994443409922641E-4</c:v>
                </c:pt>
                <c:pt idx="19">
                  <c:v>6.4507240917508672E-4</c:v>
                </c:pt>
                <c:pt idx="20">
                  <c:v>7.3311543254191971E-4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'!$E$32</c:f>
              <c:strCache>
                <c:ptCount val="1"/>
                <c:pt idx="0">
                  <c:v>Porcentaje de 
importaciones del PIB de USA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'!$E$33:$E$53</c:f>
              <c:numCache>
                <c:formatCode>0.000%</c:formatCode>
                <c:ptCount val="21"/>
                <c:pt idx="0">
                  <c:v>1.4974097538363231E-3</c:v>
                </c:pt>
                <c:pt idx="1">
                  <c:v>1.504461117104021E-3</c:v>
                </c:pt>
                <c:pt idx="2">
                  <c:v>1.5587144097461304E-3</c:v>
                </c:pt>
                <c:pt idx="3">
                  <c:v>1.300736369591137E-3</c:v>
                </c:pt>
                <c:pt idx="4">
                  <c:v>1.1083385677078126E-3</c:v>
                </c:pt>
                <c:pt idx="5">
                  <c:v>1.0319642525235852E-3</c:v>
                </c:pt>
                <c:pt idx="6">
                  <c:v>9.5226637903358794E-4</c:v>
                </c:pt>
                <c:pt idx="7">
                  <c:v>9.7452814149026385E-4</c:v>
                </c:pt>
                <c:pt idx="8">
                  <c:v>1.0225674963154198E-3</c:v>
                </c:pt>
                <c:pt idx="9">
                  <c:v>9.9016956611475008E-4</c:v>
                </c:pt>
                <c:pt idx="10">
                  <c:v>1.0121823722333905E-3</c:v>
                </c:pt>
                <c:pt idx="11">
                  <c:v>8.8443323036291083E-4</c:v>
                </c:pt>
                <c:pt idx="12">
                  <c:v>9.4464614579313391E-4</c:v>
                </c:pt>
                <c:pt idx="13">
                  <c:v>1.2664768942405689E-3</c:v>
                </c:pt>
                <c:pt idx="14">
                  <c:v>1.3288423393860837E-3</c:v>
                </c:pt>
                <c:pt idx="15">
                  <c:v>1.5248528782995346E-3</c:v>
                </c:pt>
                <c:pt idx="16">
                  <c:v>1.6450073623437761E-3</c:v>
                </c:pt>
                <c:pt idx="17">
                  <c:v>2.2530509069368702E-3</c:v>
                </c:pt>
                <c:pt idx="18">
                  <c:v>2.7329415498314282E-3</c:v>
                </c:pt>
                <c:pt idx="19">
                  <c:v>3.5600701263787146E-3</c:v>
                </c:pt>
                <c:pt idx="20">
                  <c:v>3.2519536338107427E-3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'!$F$32</c:f>
              <c:strCache>
                <c:ptCount val="1"/>
                <c:pt idx="0">
                  <c:v>Porcentaje de 
importaciones del PIB de USA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'!$F$33:$F$53</c:f>
              <c:numCache>
                <c:formatCode>0.000%</c:formatCode>
                <c:ptCount val="21"/>
                <c:pt idx="0">
                  <c:v>4.1105909978207802E-4</c:v>
                </c:pt>
                <c:pt idx="1">
                  <c:v>3.4708784583967352E-4</c:v>
                </c:pt>
                <c:pt idx="2">
                  <c:v>3.9751563157328508E-4</c:v>
                </c:pt>
                <c:pt idx="3">
                  <c:v>3.5672142279248174E-4</c:v>
                </c:pt>
                <c:pt idx="4">
                  <c:v>3.4490730682670471E-4</c:v>
                </c:pt>
                <c:pt idx="5">
                  <c:v>3.5123521203551039E-4</c:v>
                </c:pt>
                <c:pt idx="6">
                  <c:v>2.752777742296449E-4</c:v>
                </c:pt>
                <c:pt idx="7">
                  <c:v>2.1848418088587479E-4</c:v>
                </c:pt>
                <c:pt idx="8">
                  <c:v>2.8608445683656053E-4</c:v>
                </c:pt>
                <c:pt idx="9">
                  <c:v>2.5942098000182655E-4</c:v>
                </c:pt>
                <c:pt idx="10">
                  <c:v>2.5915224450610993E-4</c:v>
                </c:pt>
                <c:pt idx="11">
                  <c:v>2.7852823137220015E-4</c:v>
                </c:pt>
                <c:pt idx="12">
                  <c:v>2.2130027641244207E-4</c:v>
                </c:pt>
                <c:pt idx="13">
                  <c:v>2.1336000500916231E-4</c:v>
                </c:pt>
                <c:pt idx="14">
                  <c:v>1.5436410438732942E-4</c:v>
                </c:pt>
                <c:pt idx="15">
                  <c:v>1.48835461943925E-4</c:v>
                </c:pt>
                <c:pt idx="16">
                  <c:v>1.6233156385991735E-4</c:v>
                </c:pt>
                <c:pt idx="17">
                  <c:v>1.6045868694313946E-4</c:v>
                </c:pt>
                <c:pt idx="18">
                  <c:v>1.9406624887020061E-4</c:v>
                </c:pt>
                <c:pt idx="19">
                  <c:v>1.5496597048170671E-4</c:v>
                </c:pt>
                <c:pt idx="20">
                  <c:v>1.6101796017842148E-4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'!$G$32</c:f>
              <c:strCache>
                <c:ptCount val="1"/>
                <c:pt idx="0">
                  <c:v>Porcentaje de 
importaciones del PIB de USA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'!$G$33:$G$53</c:f>
              <c:numCache>
                <c:formatCode>0.000%</c:formatCode>
                <c:ptCount val="21"/>
                <c:pt idx="0">
                  <c:v>6.4429200001666384E-4</c:v>
                </c:pt>
                <c:pt idx="1">
                  <c:v>6.7764898043742991E-4</c:v>
                </c:pt>
                <c:pt idx="2">
                  <c:v>7.0201990440165623E-4</c:v>
                </c:pt>
                <c:pt idx="3">
                  <c:v>6.0716414699808362E-4</c:v>
                </c:pt>
                <c:pt idx="4">
                  <c:v>4.9890307210293547E-4</c:v>
                </c:pt>
                <c:pt idx="5">
                  <c:v>4.1959020517611981E-4</c:v>
                </c:pt>
                <c:pt idx="6">
                  <c:v>4.181044727904712E-4</c:v>
                </c:pt>
                <c:pt idx="7">
                  <c:v>3.4386033997614037E-4</c:v>
                </c:pt>
                <c:pt idx="8">
                  <c:v>3.0043089227104711E-4</c:v>
                </c:pt>
                <c:pt idx="9">
                  <c:v>2.2638987378468116E-4</c:v>
                </c:pt>
                <c:pt idx="10">
                  <c:v>2.9202828147606045E-4</c:v>
                </c:pt>
                <c:pt idx="11">
                  <c:v>3.2952377764653931E-4</c:v>
                </c:pt>
                <c:pt idx="12">
                  <c:v>3.6392274311171656E-4</c:v>
                </c:pt>
                <c:pt idx="13">
                  <c:v>4.010370548886059E-4</c:v>
                </c:pt>
                <c:pt idx="14">
                  <c:v>3.7802515459688368E-4</c:v>
                </c:pt>
                <c:pt idx="15">
                  <c:v>3.7710993752239922E-4</c:v>
                </c:pt>
                <c:pt idx="16">
                  <c:v>3.8490628705853782E-4</c:v>
                </c:pt>
                <c:pt idx="17">
                  <c:v>4.3007693072863727E-4</c:v>
                </c:pt>
                <c:pt idx="18">
                  <c:v>4.2136686152341668E-4</c:v>
                </c:pt>
                <c:pt idx="19">
                  <c:v>4.0551737870643659E-4</c:v>
                </c:pt>
                <c:pt idx="20">
                  <c:v>3.6160935015109132E-4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'!$H$32</c:f>
              <c:strCache>
                <c:ptCount val="1"/>
                <c:pt idx="0">
                  <c:v>Porcentaje de 
importaciones del PIB de USA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'!$H$33:$H$53</c:f>
              <c:numCache>
                <c:formatCode>0.000%</c:formatCode>
                <c:ptCount val="21"/>
                <c:pt idx="0">
                  <c:v>5.7171696000658356E-4</c:v>
                </c:pt>
                <c:pt idx="1">
                  <c:v>4.3727530386395016E-4</c:v>
                </c:pt>
                <c:pt idx="2">
                  <c:v>4.2322590277315739E-4</c:v>
                </c:pt>
                <c:pt idx="3">
                  <c:v>3.1999569210631567E-4</c:v>
                </c:pt>
                <c:pt idx="4">
                  <c:v>2.094443587157225E-4</c:v>
                </c:pt>
                <c:pt idx="5">
                  <c:v>1.6391170354528877E-4</c:v>
                </c:pt>
                <c:pt idx="6">
                  <c:v>1.7982976444147098E-4</c:v>
                </c:pt>
                <c:pt idx="7">
                  <c:v>1.2387985744189594E-4</c:v>
                </c:pt>
                <c:pt idx="8">
                  <c:v>1.1861991765919971E-4</c:v>
                </c:pt>
                <c:pt idx="9">
                  <c:v>1.8097770474372296E-4</c:v>
                </c:pt>
                <c:pt idx="10">
                  <c:v>2.3354771414833749E-4</c:v>
                </c:pt>
                <c:pt idx="11">
                  <c:v>2.9356011445486052E-4</c:v>
                </c:pt>
                <c:pt idx="12">
                  <c:v>2.4906295122968566E-4</c:v>
                </c:pt>
                <c:pt idx="13">
                  <c:v>4.1200388165739415E-4</c:v>
                </c:pt>
                <c:pt idx="14">
                  <c:v>4.6289519442446194E-4</c:v>
                </c:pt>
                <c:pt idx="15">
                  <c:v>4.1119304084851036E-4</c:v>
                </c:pt>
                <c:pt idx="16">
                  <c:v>5.4704357471861058E-4</c:v>
                </c:pt>
                <c:pt idx="17">
                  <c:v>4.3426635460887822E-4</c:v>
                </c:pt>
                <c:pt idx="18">
                  <c:v>5.2172393877900341E-4</c:v>
                </c:pt>
                <c:pt idx="19">
                  <c:v>4.128297398693892E-4</c:v>
                </c:pt>
                <c:pt idx="20">
                  <c:v>3.1149201104947776E-4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'!$I$32</c:f>
              <c:strCache>
                <c:ptCount val="1"/>
                <c:pt idx="0">
                  <c:v>Porcentaje de 
importaciones del PIB de USA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'!$I$33:$I$53</c:f>
              <c:numCache>
                <c:formatCode>0.000%</c:formatCode>
                <c:ptCount val="21"/>
                <c:pt idx="0">
                  <c:v>1.8470793601363604E-3</c:v>
                </c:pt>
                <c:pt idx="1">
                  <c:v>1.590885835832304E-3</c:v>
                </c:pt>
                <c:pt idx="2">
                  <c:v>1.749170031757991E-3</c:v>
                </c:pt>
                <c:pt idx="3">
                  <c:v>1.6239403731590763E-3</c:v>
                </c:pt>
                <c:pt idx="4">
                  <c:v>1.3988871177448604E-3</c:v>
                </c:pt>
                <c:pt idx="5">
                  <c:v>1.3987400732886509E-3</c:v>
                </c:pt>
                <c:pt idx="6">
                  <c:v>1.4545335661840936E-3</c:v>
                </c:pt>
                <c:pt idx="7">
                  <c:v>1.2990274501284431E-3</c:v>
                </c:pt>
                <c:pt idx="8">
                  <c:v>1.1187040243668513E-3</c:v>
                </c:pt>
                <c:pt idx="9">
                  <c:v>1.0537057471963168E-3</c:v>
                </c:pt>
                <c:pt idx="10">
                  <c:v>1.1118212998103305E-3</c:v>
                </c:pt>
                <c:pt idx="11">
                  <c:v>1.1723723352666776E-3</c:v>
                </c:pt>
                <c:pt idx="12">
                  <c:v>1.2565301002392638E-3</c:v>
                </c:pt>
                <c:pt idx="13">
                  <c:v>1.3127828449122402E-3</c:v>
                </c:pt>
                <c:pt idx="14">
                  <c:v>1.4024509801554255E-3</c:v>
                </c:pt>
                <c:pt idx="15">
                  <c:v>1.3362385173869404E-3</c:v>
                </c:pt>
                <c:pt idx="16">
                  <c:v>1.3361271805031958E-3</c:v>
                </c:pt>
                <c:pt idx="17">
                  <c:v>1.4424315582843295E-3</c:v>
                </c:pt>
                <c:pt idx="18">
                  <c:v>1.4498157925969821E-3</c:v>
                </c:pt>
                <c:pt idx="19">
                  <c:v>1.4613413604885831E-3</c:v>
                </c:pt>
                <c:pt idx="20">
                  <c:v>1.4904053332378314E-3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'!$J$32</c:f>
              <c:strCache>
                <c:ptCount val="1"/>
                <c:pt idx="0">
                  <c:v>Porcentaje de 
importaciones del PIB de USA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'!$J$33:$J$53</c:f>
              <c:numCache>
                <c:formatCode>0.000%</c:formatCode>
                <c:ptCount val="21"/>
                <c:pt idx="0">
                  <c:v>1.2129622657129681E-3</c:v>
                </c:pt>
                <c:pt idx="1">
                  <c:v>1.2388570412480862E-3</c:v>
                </c:pt>
                <c:pt idx="2">
                  <c:v>1.3200893726759302E-3</c:v>
                </c:pt>
                <c:pt idx="3">
                  <c:v>1.0641355577331723E-3</c:v>
                </c:pt>
                <c:pt idx="4">
                  <c:v>8.7161414721766053E-4</c:v>
                </c:pt>
                <c:pt idx="5">
                  <c:v>7.5962191782931357E-4</c:v>
                </c:pt>
                <c:pt idx="6">
                  <c:v>8.9341360827811345E-4</c:v>
                </c:pt>
                <c:pt idx="7">
                  <c:v>6.6595680792442993E-4</c:v>
                </c:pt>
                <c:pt idx="8">
                  <c:v>6.8437712362562678E-4</c:v>
                </c:pt>
                <c:pt idx="9">
                  <c:v>6.4954253307871271E-4</c:v>
                </c:pt>
                <c:pt idx="10">
                  <c:v>7.9044702387495789E-4</c:v>
                </c:pt>
                <c:pt idx="11">
                  <c:v>8.3917173239173937E-4</c:v>
                </c:pt>
                <c:pt idx="12">
                  <c:v>8.9649237308977406E-4</c:v>
                </c:pt>
                <c:pt idx="13">
                  <c:v>1.0202825894113044E-3</c:v>
                </c:pt>
                <c:pt idx="14">
                  <c:v>1.226835757574147E-3</c:v>
                </c:pt>
                <c:pt idx="15">
                  <c:v>1.1662038055560004E-3</c:v>
                </c:pt>
                <c:pt idx="16">
                  <c:v>1.0596718921333395E-3</c:v>
                </c:pt>
                <c:pt idx="17">
                  <c:v>1.0849788661178987E-3</c:v>
                </c:pt>
                <c:pt idx="18">
                  <c:v>9.3045239140676162E-4</c:v>
                </c:pt>
                <c:pt idx="19">
                  <c:v>9.4617302361432211E-4</c:v>
                </c:pt>
                <c:pt idx="20">
                  <c:v>8.6939666795952182E-4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'!$K$32</c:f>
              <c:strCache>
                <c:ptCount val="1"/>
                <c:pt idx="0">
                  <c:v>Porcentaje de 
importaciones del PIB de USA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'!$K$33:$K$53</c:f>
              <c:numCache>
                <c:formatCode>0.000%</c:formatCode>
                <c:ptCount val="21"/>
                <c:pt idx="0">
                  <c:v>9.4219181733266259E-4</c:v>
                </c:pt>
                <c:pt idx="1">
                  <c:v>8.9625634783077363E-4</c:v>
                </c:pt>
                <c:pt idx="2">
                  <c:v>1.0694506116664532E-3</c:v>
                </c:pt>
                <c:pt idx="3">
                  <c:v>8.7845275655674927E-4</c:v>
                </c:pt>
                <c:pt idx="4">
                  <c:v>6.0849976306444592E-4</c:v>
                </c:pt>
                <c:pt idx="5">
                  <c:v>4.2417272433257802E-4</c:v>
                </c:pt>
                <c:pt idx="6">
                  <c:v>5.9990348860576202E-4</c:v>
                </c:pt>
                <c:pt idx="7">
                  <c:v>3.9606706749645927E-4</c:v>
                </c:pt>
                <c:pt idx="8">
                  <c:v>3.1938650732883038E-4</c:v>
                </c:pt>
                <c:pt idx="9">
                  <c:v>2.8444109314574835E-4</c:v>
                </c:pt>
                <c:pt idx="10">
                  <c:v>3.584917810791817E-4</c:v>
                </c:pt>
                <c:pt idx="11">
                  <c:v>3.4874635274472659E-4</c:v>
                </c:pt>
                <c:pt idx="12">
                  <c:v>4.0756864277981269E-4</c:v>
                </c:pt>
                <c:pt idx="13">
                  <c:v>4.2796253138975668E-4</c:v>
                </c:pt>
                <c:pt idx="14">
                  <c:v>3.84864487435422E-4</c:v>
                </c:pt>
                <c:pt idx="15">
                  <c:v>3.3063093887744475E-4</c:v>
                </c:pt>
                <c:pt idx="16">
                  <c:v>3.3972168079400008E-4</c:v>
                </c:pt>
                <c:pt idx="17">
                  <c:v>3.0604789420207322E-4</c:v>
                </c:pt>
                <c:pt idx="18">
                  <c:v>2.8586025923258904E-4</c:v>
                </c:pt>
                <c:pt idx="19">
                  <c:v>3.0132037518037922E-4</c:v>
                </c:pt>
                <c:pt idx="20">
                  <c:v>2.3607096291777677E-4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'!$L$32</c:f>
              <c:strCache>
                <c:ptCount val="1"/>
                <c:pt idx="0">
                  <c:v>Porcentaje de 
importaciones del PIB de USA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'!$B$33:$B$53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'!$L$33:$L$53</c:f>
              <c:numCache>
                <c:formatCode>0.000%</c:formatCode>
                <c:ptCount val="21"/>
                <c:pt idx="0">
                  <c:v>1.3207486801322765E-3</c:v>
                </c:pt>
                <c:pt idx="1">
                  <c:v>1.2692272461996947E-3</c:v>
                </c:pt>
                <c:pt idx="2">
                  <c:v>1.7421909481343883E-3</c:v>
                </c:pt>
                <c:pt idx="3">
                  <c:v>1.4795072545576978E-3</c:v>
                </c:pt>
                <c:pt idx="4">
                  <c:v>1.5289697360854481E-3</c:v>
                </c:pt>
                <c:pt idx="5">
                  <c:v>1.4641051762861734E-3</c:v>
                </c:pt>
                <c:pt idx="6">
                  <c:v>2.4805324048451198E-3</c:v>
                </c:pt>
                <c:pt idx="7">
                  <c:v>2.2488564534905854E-3</c:v>
                </c:pt>
                <c:pt idx="8">
                  <c:v>1.5194224379593889E-3</c:v>
                </c:pt>
                <c:pt idx="9">
                  <c:v>1.3473379995047462E-3</c:v>
                </c:pt>
                <c:pt idx="10">
                  <c:v>1.4733953968528704E-3</c:v>
                </c:pt>
                <c:pt idx="11">
                  <c:v>1.1344174867022954E-3</c:v>
                </c:pt>
                <c:pt idx="12">
                  <c:v>9.7283986289083482E-4</c:v>
                </c:pt>
                <c:pt idx="13">
                  <c:v>1.2693139537564237E-3</c:v>
                </c:pt>
                <c:pt idx="14">
                  <c:v>2.1172018921718919E-3</c:v>
                </c:pt>
                <c:pt idx="15">
                  <c:v>1.3103017462506303E-3</c:v>
                </c:pt>
                <c:pt idx="16">
                  <c:v>1.9774592908059357E-3</c:v>
                </c:pt>
                <c:pt idx="17">
                  <c:v>1.1873078029801651E-3</c:v>
                </c:pt>
                <c:pt idx="18">
                  <c:v>1.8849265157897489E-3</c:v>
                </c:pt>
                <c:pt idx="19">
                  <c:v>1.1438943425026451E-3</c:v>
                </c:pt>
                <c:pt idx="20">
                  <c:v>1.6401801011879389E-3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74488"/>
        <c:axId val="204874880"/>
      </c:lineChart>
      <c:catAx>
        <c:axId val="20487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874880"/>
        <c:crosses val="autoZero"/>
        <c:auto val="1"/>
        <c:lblAlgn val="ctr"/>
        <c:lblOffset val="100"/>
        <c:noMultiLvlLbl val="0"/>
      </c:catAx>
      <c:valAx>
        <c:axId val="20487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874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'Participación Mundial '!$C$59</c:f>
              <c:strCache>
                <c:ptCount val="1"/>
                <c:pt idx="0">
                  <c:v>Porcentaje de 
Intercambio Comercial Colombia (1)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'!$C$60:$C$80</c:f>
              <c:numCache>
                <c:formatCode>0.00%</c:formatCode>
                <c:ptCount val="21"/>
                <c:pt idx="0">
                  <c:v>4.2626331553385433E-3</c:v>
                </c:pt>
                <c:pt idx="1">
                  <c:v>4.916300240178687E-3</c:v>
                </c:pt>
                <c:pt idx="2">
                  <c:v>5.0480076036775274E-3</c:v>
                </c:pt>
                <c:pt idx="3">
                  <c:v>5.5781702557421171E-3</c:v>
                </c:pt>
                <c:pt idx="4">
                  <c:v>6.7816054163442789E-3</c:v>
                </c:pt>
                <c:pt idx="5">
                  <c:v>5.9890617579742896E-3</c:v>
                </c:pt>
                <c:pt idx="6">
                  <c:v>4.7550817884152987E-3</c:v>
                </c:pt>
                <c:pt idx="7">
                  <c:v>4.7525059493082351E-3</c:v>
                </c:pt>
                <c:pt idx="8">
                  <c:v>4.0865602563669194E-3</c:v>
                </c:pt>
                <c:pt idx="9">
                  <c:v>3.8037208679129954E-3</c:v>
                </c:pt>
                <c:pt idx="10">
                  <c:v>3.8578130805246203E-3</c:v>
                </c:pt>
                <c:pt idx="11">
                  <c:v>3.6387635706870898E-3</c:v>
                </c:pt>
                <c:pt idx="12">
                  <c:v>3.7088602489270843E-3</c:v>
                </c:pt>
                <c:pt idx="13">
                  <c:v>3.9283992500242374E-3</c:v>
                </c:pt>
                <c:pt idx="14">
                  <c:v>4.8422039613860868E-3</c:v>
                </c:pt>
                <c:pt idx="15">
                  <c:v>5.076393096522123E-3</c:v>
                </c:pt>
                <c:pt idx="16">
                  <c:v>4.9731779043502506E-3</c:v>
                </c:pt>
                <c:pt idx="17">
                  <c:v>4.8769432713846568E-3</c:v>
                </c:pt>
                <c:pt idx="18">
                  <c:v>4.4564767100825778E-3</c:v>
                </c:pt>
                <c:pt idx="19">
                  <c:v>3.7645560159917475E-3</c:v>
                </c:pt>
                <c:pt idx="20">
                  <c:v>3.9844729604480121E-3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'Participación Mundial '!$D$59</c:f>
              <c:strCache>
                <c:ptCount val="1"/>
                <c:pt idx="0">
                  <c:v>Porcentaje de 
Intercambio Comercial Colombia (2)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'!$D$60:$D$80</c:f>
              <c:numCache>
                <c:formatCode>0.00%</c:formatCode>
                <c:ptCount val="21"/>
                <c:pt idx="0">
                  <c:v>8.5743016347855183E-4</c:v>
                </c:pt>
                <c:pt idx="1">
                  <c:v>8.7354529464806656E-4</c:v>
                </c:pt>
                <c:pt idx="2">
                  <c:v>8.8970409917940878E-4</c:v>
                </c:pt>
                <c:pt idx="3">
                  <c:v>9.5220030651341659E-4</c:v>
                </c:pt>
                <c:pt idx="4">
                  <c:v>7.9429813024120273E-4</c:v>
                </c:pt>
                <c:pt idx="5">
                  <c:v>8.0964038875171813E-4</c:v>
                </c:pt>
                <c:pt idx="6">
                  <c:v>8.9932667368465189E-4</c:v>
                </c:pt>
                <c:pt idx="7">
                  <c:v>7.8511130253513205E-4</c:v>
                </c:pt>
                <c:pt idx="8">
                  <c:v>7.3712440808034233E-4</c:v>
                </c:pt>
                <c:pt idx="9">
                  <c:v>6.8354975866398871E-4</c:v>
                </c:pt>
                <c:pt idx="10">
                  <c:v>6.829577148689379E-4</c:v>
                </c:pt>
                <c:pt idx="11">
                  <c:v>7.2528543690037514E-4</c:v>
                </c:pt>
                <c:pt idx="12">
                  <c:v>6.8745910143253508E-4</c:v>
                </c:pt>
                <c:pt idx="13">
                  <c:v>7.776621628309199E-4</c:v>
                </c:pt>
                <c:pt idx="14">
                  <c:v>7.6051343544534513E-4</c:v>
                </c:pt>
                <c:pt idx="15">
                  <c:v>8.0105295485193636E-4</c:v>
                </c:pt>
                <c:pt idx="16">
                  <c:v>7.9310660514115975E-4</c:v>
                </c:pt>
                <c:pt idx="17">
                  <c:v>8.2509274370558597E-4</c:v>
                </c:pt>
                <c:pt idx="18">
                  <c:v>7.9603948981524046E-4</c:v>
                </c:pt>
                <c:pt idx="19">
                  <c:v>8.6538163350095029E-4</c:v>
                </c:pt>
                <c:pt idx="20">
                  <c:v>9.5267038051247187E-4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'Participación Mundial '!$E$59</c:f>
              <c:strCache>
                <c:ptCount val="1"/>
                <c:pt idx="0">
                  <c:v>Porcentaje de 
Intercambio Comercial Colombia (3)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'!$E$60:$E$80</c:f>
              <c:numCache>
                <c:formatCode>0.00%</c:formatCode>
                <c:ptCount val="21"/>
                <c:pt idx="0">
                  <c:v>2.358699014171775E-3</c:v>
                </c:pt>
                <c:pt idx="1">
                  <c:v>2.4732532325024946E-3</c:v>
                </c:pt>
                <c:pt idx="2">
                  <c:v>2.4867565550753062E-3</c:v>
                </c:pt>
                <c:pt idx="3">
                  <c:v>2.0968923215662484E-3</c:v>
                </c:pt>
                <c:pt idx="4">
                  <c:v>2.3743661250549891E-3</c:v>
                </c:pt>
                <c:pt idx="5">
                  <c:v>2.3759257081693349E-3</c:v>
                </c:pt>
                <c:pt idx="6">
                  <c:v>2.4884930520544728E-3</c:v>
                </c:pt>
                <c:pt idx="7">
                  <c:v>2.4269321395440115E-3</c:v>
                </c:pt>
                <c:pt idx="8">
                  <c:v>2.3312716668064818E-3</c:v>
                </c:pt>
                <c:pt idx="9">
                  <c:v>2.0612299091853051E-3</c:v>
                </c:pt>
                <c:pt idx="10">
                  <c:v>2.0353353531003225E-3</c:v>
                </c:pt>
                <c:pt idx="11">
                  <c:v>2.0748026020649068E-3</c:v>
                </c:pt>
                <c:pt idx="12">
                  <c:v>1.9316972454969585E-3</c:v>
                </c:pt>
                <c:pt idx="13">
                  <c:v>2.3840222931387524E-3</c:v>
                </c:pt>
                <c:pt idx="14">
                  <c:v>2.5088235462169197E-3</c:v>
                </c:pt>
                <c:pt idx="15">
                  <c:v>2.3561835211120528E-3</c:v>
                </c:pt>
                <c:pt idx="16">
                  <c:v>2.5628377261984769E-3</c:v>
                </c:pt>
                <c:pt idx="17">
                  <c:v>2.9354894311538677E-3</c:v>
                </c:pt>
                <c:pt idx="18">
                  <c:v>3.2259948977923837E-3</c:v>
                </c:pt>
                <c:pt idx="19">
                  <c:v>4.1101390462167722E-3</c:v>
                </c:pt>
                <c:pt idx="20">
                  <c:v>3.6944802169654131E-3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'Participación Mundial '!$F$59</c:f>
              <c:strCache>
                <c:ptCount val="1"/>
                <c:pt idx="0">
                  <c:v>Porcentaje de 
Intercambio Comercial Colombia (4)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'!$F$60:$F$80</c:f>
              <c:numCache>
                <c:formatCode>0.00%</c:formatCode>
                <c:ptCount val="21"/>
                <c:pt idx="0">
                  <c:v>1.6101245418241393E-3</c:v>
                </c:pt>
                <c:pt idx="1">
                  <c:v>1.3519672349889939E-3</c:v>
                </c:pt>
                <c:pt idx="2">
                  <c:v>1.2361890625688862E-3</c:v>
                </c:pt>
                <c:pt idx="3">
                  <c:v>1.1803660612502039E-3</c:v>
                </c:pt>
                <c:pt idx="4">
                  <c:v>1.1984286930235492E-3</c:v>
                </c:pt>
                <c:pt idx="5">
                  <c:v>1.2409370165256438E-3</c:v>
                </c:pt>
                <c:pt idx="6">
                  <c:v>1.1447362991726248E-3</c:v>
                </c:pt>
                <c:pt idx="7">
                  <c:v>1.0161941004759286E-3</c:v>
                </c:pt>
                <c:pt idx="8">
                  <c:v>1.3229043632200859E-3</c:v>
                </c:pt>
                <c:pt idx="9">
                  <c:v>1.3682632465412366E-3</c:v>
                </c:pt>
                <c:pt idx="10">
                  <c:v>1.2340687252735516E-3</c:v>
                </c:pt>
                <c:pt idx="11">
                  <c:v>1.0660754785190173E-3</c:v>
                </c:pt>
                <c:pt idx="12">
                  <c:v>7.729008496251661E-4</c:v>
                </c:pt>
                <c:pt idx="13">
                  <c:v>7.0120171950492866E-4</c:v>
                </c:pt>
                <c:pt idx="14">
                  <c:v>5.6862122799639558E-4</c:v>
                </c:pt>
                <c:pt idx="15">
                  <c:v>5.7056029796245355E-4</c:v>
                </c:pt>
                <c:pt idx="16">
                  <c:v>5.072194076568133E-4</c:v>
                </c:pt>
                <c:pt idx="17">
                  <c:v>4.9909105788823903E-4</c:v>
                </c:pt>
                <c:pt idx="18">
                  <c:v>5.3540144199245774E-4</c:v>
                </c:pt>
                <c:pt idx="19">
                  <c:v>4.7720302470574065E-4</c:v>
                </c:pt>
                <c:pt idx="20">
                  <c:v>5.4439217398398964E-4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'Participación Mundial '!$G$59</c:f>
              <c:strCache>
                <c:ptCount val="1"/>
                <c:pt idx="0">
                  <c:v>Porcentaje de 
Intercambio Comercial Colombia (5)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'!$G$60:$G$80</c:f>
              <c:numCache>
                <c:formatCode>0.00%</c:formatCode>
                <c:ptCount val="21"/>
                <c:pt idx="0">
                  <c:v>7.7713945614242119E-4</c:v>
                </c:pt>
                <c:pt idx="1">
                  <c:v>8.0062132598337349E-4</c:v>
                </c:pt>
                <c:pt idx="2">
                  <c:v>8.2024758314093373E-4</c:v>
                </c:pt>
                <c:pt idx="3">
                  <c:v>7.3509119143597211E-4</c:v>
                </c:pt>
                <c:pt idx="4">
                  <c:v>6.8215041164418528E-4</c:v>
                </c:pt>
                <c:pt idx="5">
                  <c:v>5.9517774647028046E-4</c:v>
                </c:pt>
                <c:pt idx="6">
                  <c:v>6.2701228632252009E-4</c:v>
                </c:pt>
                <c:pt idx="7">
                  <c:v>5.9589723362884583E-4</c:v>
                </c:pt>
                <c:pt idx="8">
                  <c:v>5.8226217856773195E-4</c:v>
                </c:pt>
                <c:pt idx="9">
                  <c:v>4.5982063956681628E-4</c:v>
                </c:pt>
                <c:pt idx="10">
                  <c:v>5.2851618953910688E-4</c:v>
                </c:pt>
                <c:pt idx="11">
                  <c:v>5.7149567887014032E-4</c:v>
                </c:pt>
                <c:pt idx="12">
                  <c:v>5.5322726450222947E-4</c:v>
                </c:pt>
                <c:pt idx="13">
                  <c:v>5.5234533937470866E-4</c:v>
                </c:pt>
                <c:pt idx="14">
                  <c:v>5.391343454951874E-4</c:v>
                </c:pt>
                <c:pt idx="15">
                  <c:v>5.3273813201980226E-4</c:v>
                </c:pt>
                <c:pt idx="16">
                  <c:v>5.1734112245821169E-4</c:v>
                </c:pt>
                <c:pt idx="17">
                  <c:v>5.6392641350212064E-4</c:v>
                </c:pt>
                <c:pt idx="18">
                  <c:v>5.4181683672256469E-4</c:v>
                </c:pt>
                <c:pt idx="19">
                  <c:v>5.5414785979521815E-4</c:v>
                </c:pt>
                <c:pt idx="20">
                  <c:v>5.222391868717187E-4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'Participación Mundial '!$H$59</c:f>
              <c:strCache>
                <c:ptCount val="1"/>
                <c:pt idx="0">
                  <c:v>Porcentaje de 
Intercambio Comercial Colombia (6)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'!$H$60:$H$80</c:f>
              <c:numCache>
                <c:formatCode>0.00%</c:formatCode>
                <c:ptCount val="21"/>
                <c:pt idx="0">
                  <c:v>5.7691904057705231E-4</c:v>
                </c:pt>
                <c:pt idx="1">
                  <c:v>4.4140018865165668E-4</c:v>
                </c:pt>
                <c:pt idx="2">
                  <c:v>4.2720050375689067E-4</c:v>
                </c:pt>
                <c:pt idx="3">
                  <c:v>3.2405122128516099E-4</c:v>
                </c:pt>
                <c:pt idx="4">
                  <c:v>2.1557783805741743E-4</c:v>
                </c:pt>
                <c:pt idx="5">
                  <c:v>1.688081706619631E-4</c:v>
                </c:pt>
                <c:pt idx="6">
                  <c:v>1.8377079159665442E-4</c:v>
                </c:pt>
                <c:pt idx="7">
                  <c:v>1.2733898399105672E-4</c:v>
                </c:pt>
                <c:pt idx="8">
                  <c:v>1.2296045403135746E-4</c:v>
                </c:pt>
                <c:pt idx="9">
                  <c:v>1.854339757243402E-4</c:v>
                </c:pt>
                <c:pt idx="10">
                  <c:v>2.4068237524832898E-4</c:v>
                </c:pt>
                <c:pt idx="11">
                  <c:v>3.0212376042297042E-4</c:v>
                </c:pt>
                <c:pt idx="12">
                  <c:v>2.5664343944890817E-4</c:v>
                </c:pt>
                <c:pt idx="13">
                  <c:v>4.2008568120864478E-4</c:v>
                </c:pt>
                <c:pt idx="14">
                  <c:v>4.6994973783847873E-4</c:v>
                </c:pt>
                <c:pt idx="15">
                  <c:v>4.1826529037172208E-4</c:v>
                </c:pt>
                <c:pt idx="16">
                  <c:v>5.5355946997761327E-4</c:v>
                </c:pt>
                <c:pt idx="17">
                  <c:v>4.4549450282493956E-4</c:v>
                </c:pt>
                <c:pt idx="18">
                  <c:v>5.3003321297090693E-4</c:v>
                </c:pt>
                <c:pt idx="19">
                  <c:v>4.2285055960384195E-4</c:v>
                </c:pt>
                <c:pt idx="20">
                  <c:v>3.2505527413563507E-4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'Participación Mundial '!$I$59</c:f>
              <c:strCache>
                <c:ptCount val="1"/>
                <c:pt idx="0">
                  <c:v>Porcentaje de 
Intercambio Comercial Colombia (7)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'!$I$60:$I$80</c:f>
              <c:numCache>
                <c:formatCode>0.00%</c:formatCode>
                <c:ptCount val="21"/>
                <c:pt idx="0">
                  <c:v>1.961426289001054E-3</c:v>
                </c:pt>
                <c:pt idx="1">
                  <c:v>1.6931720232098589E-3</c:v>
                </c:pt>
                <c:pt idx="2">
                  <c:v>1.9130984316458087E-3</c:v>
                </c:pt>
                <c:pt idx="3">
                  <c:v>2.116394585623503E-3</c:v>
                </c:pt>
                <c:pt idx="4">
                  <c:v>2.312169044962543E-3</c:v>
                </c:pt>
                <c:pt idx="5">
                  <c:v>2.3520807644607706E-3</c:v>
                </c:pt>
                <c:pt idx="6">
                  <c:v>2.1752371454161453E-3</c:v>
                </c:pt>
                <c:pt idx="7">
                  <c:v>1.6404434556064643E-3</c:v>
                </c:pt>
                <c:pt idx="8">
                  <c:v>1.3810896174272533E-3</c:v>
                </c:pt>
                <c:pt idx="9">
                  <c:v>1.3755851263834629E-3</c:v>
                </c:pt>
                <c:pt idx="10">
                  <c:v>1.5323156487119054E-3</c:v>
                </c:pt>
                <c:pt idx="11">
                  <c:v>1.6004521585942046E-3</c:v>
                </c:pt>
                <c:pt idx="12">
                  <c:v>1.6558521755740668E-3</c:v>
                </c:pt>
                <c:pt idx="13">
                  <c:v>1.5952392364481905E-3</c:v>
                </c:pt>
                <c:pt idx="14">
                  <c:v>1.6645993234692873E-3</c:v>
                </c:pt>
                <c:pt idx="15">
                  <c:v>1.6205153601959652E-3</c:v>
                </c:pt>
                <c:pt idx="16">
                  <c:v>1.5843176615282567E-3</c:v>
                </c:pt>
                <c:pt idx="17">
                  <c:v>1.699200326035377E-3</c:v>
                </c:pt>
                <c:pt idx="18">
                  <c:v>1.6370872908005232E-3</c:v>
                </c:pt>
                <c:pt idx="19">
                  <c:v>1.7140741208870802E-3</c:v>
                </c:pt>
                <c:pt idx="20">
                  <c:v>1.7009471358468765E-3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'Participación Mundial '!$J$59</c:f>
              <c:strCache>
                <c:ptCount val="1"/>
                <c:pt idx="0">
                  <c:v>Porcentaje de 
Intercambio Comercial Colombia (8)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'!$J$60:$J$80</c:f>
              <c:numCache>
                <c:formatCode>0.00%</c:formatCode>
                <c:ptCount val="21"/>
                <c:pt idx="0">
                  <c:v>1.2334176129258968E-3</c:v>
                </c:pt>
                <c:pt idx="1">
                  <c:v>1.2535890422758992E-3</c:v>
                </c:pt>
                <c:pt idx="2">
                  <c:v>1.3347338188368777E-3</c:v>
                </c:pt>
                <c:pt idx="3">
                  <c:v>1.0781272551252604E-3</c:v>
                </c:pt>
                <c:pt idx="4">
                  <c:v>8.9182666995785815E-4</c:v>
                </c:pt>
                <c:pt idx="5">
                  <c:v>7.9624867057353013E-4</c:v>
                </c:pt>
                <c:pt idx="6">
                  <c:v>9.5862944824676871E-4</c:v>
                </c:pt>
                <c:pt idx="7">
                  <c:v>7.1341470122028192E-4</c:v>
                </c:pt>
                <c:pt idx="8">
                  <c:v>7.4083224342358031E-4</c:v>
                </c:pt>
                <c:pt idx="9">
                  <c:v>7.1899358161840699E-4</c:v>
                </c:pt>
                <c:pt idx="10">
                  <c:v>8.64897386225251E-4</c:v>
                </c:pt>
                <c:pt idx="11">
                  <c:v>9.1964999042043287E-4</c:v>
                </c:pt>
                <c:pt idx="12">
                  <c:v>9.5373301200319034E-4</c:v>
                </c:pt>
                <c:pt idx="13">
                  <c:v>1.0721709019871385E-3</c:v>
                </c:pt>
                <c:pt idx="14">
                  <c:v>1.2757643390915376E-3</c:v>
                </c:pt>
                <c:pt idx="15">
                  <c:v>1.2101226515881505E-3</c:v>
                </c:pt>
                <c:pt idx="16">
                  <c:v>1.100548066530419E-3</c:v>
                </c:pt>
                <c:pt idx="17">
                  <c:v>1.1315666842644661E-3</c:v>
                </c:pt>
                <c:pt idx="18">
                  <c:v>9.7363409055970115E-4</c:v>
                </c:pt>
                <c:pt idx="19">
                  <c:v>9.8769846064870989E-4</c:v>
                </c:pt>
                <c:pt idx="20">
                  <c:v>9.1824064479231065E-4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'Participación Mundial '!$K$59</c:f>
              <c:strCache>
                <c:ptCount val="1"/>
                <c:pt idx="0">
                  <c:v>Porcentaje de 
Intercambio Comercial Colombia (9)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'!$K$60:$K$80</c:f>
              <c:numCache>
                <c:formatCode>0.00%</c:formatCode>
                <c:ptCount val="21"/>
                <c:pt idx="0">
                  <c:v>9.4874360644046777E-4</c:v>
                </c:pt>
                <c:pt idx="1">
                  <c:v>9.0181197668708546E-4</c:v>
                </c:pt>
                <c:pt idx="2">
                  <c:v>1.0724815628650982E-3</c:v>
                </c:pt>
                <c:pt idx="3">
                  <c:v>8.8236458929883592E-4</c:v>
                </c:pt>
                <c:pt idx="4">
                  <c:v>6.1212170241619745E-4</c:v>
                </c:pt>
                <c:pt idx="5">
                  <c:v>4.3465930413435583E-4</c:v>
                </c:pt>
                <c:pt idx="6">
                  <c:v>6.2002646628019802E-4</c:v>
                </c:pt>
                <c:pt idx="7">
                  <c:v>4.1701490442489473E-4</c:v>
                </c:pt>
                <c:pt idx="8">
                  <c:v>3.3788164855785933E-4</c:v>
                </c:pt>
                <c:pt idx="9">
                  <c:v>3.112342074316049E-4</c:v>
                </c:pt>
                <c:pt idx="10">
                  <c:v>3.9417636858582309E-4</c:v>
                </c:pt>
                <c:pt idx="11">
                  <c:v>3.783151557107614E-4</c:v>
                </c:pt>
                <c:pt idx="12">
                  <c:v>4.3530944457747844E-4</c:v>
                </c:pt>
                <c:pt idx="13">
                  <c:v>4.6670556566592186E-4</c:v>
                </c:pt>
                <c:pt idx="14">
                  <c:v>4.2928419081425767E-4</c:v>
                </c:pt>
                <c:pt idx="15">
                  <c:v>3.5281388552447357E-4</c:v>
                </c:pt>
                <c:pt idx="16">
                  <c:v>3.6097967385570202E-4</c:v>
                </c:pt>
                <c:pt idx="17">
                  <c:v>3.2745115207788938E-4</c:v>
                </c:pt>
                <c:pt idx="18">
                  <c:v>3.1554891146362324E-4</c:v>
                </c:pt>
                <c:pt idx="19">
                  <c:v>3.3135741711342887E-4</c:v>
                </c:pt>
                <c:pt idx="20">
                  <c:v>2.6134479254674996E-4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'Participación Mundial '!$L$59</c:f>
              <c:strCache>
                <c:ptCount val="1"/>
                <c:pt idx="0">
                  <c:v>Porcentaje de 
Intercambio Comercial Colombia (10)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'Participación Mundial '!$B$60:$B$80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'Participación Mundial '!$L$60:$L$80</c:f>
              <c:numCache>
                <c:formatCode>0.00%</c:formatCode>
                <c:ptCount val="21"/>
                <c:pt idx="0">
                  <c:v>1.3577234891802956E-3</c:v>
                </c:pt>
                <c:pt idx="1">
                  <c:v>1.3089121337511325E-3</c:v>
                </c:pt>
                <c:pt idx="2">
                  <c:v>1.7935228211467084E-3</c:v>
                </c:pt>
                <c:pt idx="3">
                  <c:v>1.5154564058391985E-3</c:v>
                </c:pt>
                <c:pt idx="4">
                  <c:v>1.5563605472578733E-3</c:v>
                </c:pt>
                <c:pt idx="5">
                  <c:v>1.4849533619031071E-3</c:v>
                </c:pt>
                <c:pt idx="6">
                  <c:v>2.5213440486343388E-3</c:v>
                </c:pt>
                <c:pt idx="7">
                  <c:v>2.280709349196778E-3</c:v>
                </c:pt>
                <c:pt idx="8">
                  <c:v>1.6028042536948414E-3</c:v>
                </c:pt>
                <c:pt idx="9">
                  <c:v>1.3916882774714886E-3</c:v>
                </c:pt>
                <c:pt idx="10">
                  <c:v>1.5460180710883901E-3</c:v>
                </c:pt>
                <c:pt idx="11">
                  <c:v>1.2273082966252379E-3</c:v>
                </c:pt>
                <c:pt idx="12">
                  <c:v>1.091407765888204E-3</c:v>
                </c:pt>
                <c:pt idx="13">
                  <c:v>1.4138047517267471E-3</c:v>
                </c:pt>
                <c:pt idx="14">
                  <c:v>2.1968096098590336E-3</c:v>
                </c:pt>
                <c:pt idx="15">
                  <c:v>1.398691611315708E-3</c:v>
                </c:pt>
                <c:pt idx="16">
                  <c:v>1.9913635666203313E-3</c:v>
                </c:pt>
                <c:pt idx="17">
                  <c:v>1.2029614689604263E-3</c:v>
                </c:pt>
                <c:pt idx="18">
                  <c:v>1.9192050962078442E-3</c:v>
                </c:pt>
                <c:pt idx="19">
                  <c:v>1.1797792694728301E-3</c:v>
                </c:pt>
                <c:pt idx="20">
                  <c:v>1.7009029744307421E-3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875664"/>
        <c:axId val="204876056"/>
      </c:lineChart>
      <c:catAx>
        <c:axId val="20487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876056"/>
        <c:crosses val="autoZero"/>
        <c:auto val="1"/>
        <c:lblAlgn val="ctr"/>
        <c:lblOffset val="100"/>
        <c:noMultiLvlLbl val="0"/>
      </c:catAx>
      <c:valAx>
        <c:axId val="204876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487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'!$L$6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'!$A$7:$A$27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'!$L$7:$L$27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97933.392356425262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866792"/>
        <c:axId val="125867184"/>
      </c:barChart>
      <c:lineChart>
        <c:grouping val="standard"/>
        <c:varyColors val="0"/>
        <c:ser>
          <c:idx val="1"/>
          <c:order val="1"/>
          <c:tx>
            <c:strRef>
              <c:f>'Apertura '!$M$6</c:f>
              <c:strCache>
                <c:ptCount val="1"/>
                <c:pt idx="0">
                  <c:v>Porcentaje de 
Exportaciones del PIB a USA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'!$M$7:$M$27</c:f>
              <c:numCache>
                <c:formatCode>0.0000%</c:formatCode>
                <c:ptCount val="21"/>
                <c:pt idx="0">
                  <c:v>2.7401846701507464E-2</c:v>
                </c:pt>
                <c:pt idx="1">
                  <c:v>3.2305744787363637E-2</c:v>
                </c:pt>
                <c:pt idx="2">
                  <c:v>3.133100869115861E-2</c:v>
                </c:pt>
                <c:pt idx="3">
                  <c:v>3.1467021494647425E-2</c:v>
                </c:pt>
                <c:pt idx="4">
                  <c:v>5.0745172627787827E-2</c:v>
                </c:pt>
                <c:pt idx="5">
                  <c:v>4.9358890910755369E-2</c:v>
                </c:pt>
                <c:pt idx="6">
                  <c:v>3.6925921811504045E-2</c:v>
                </c:pt>
                <c:pt idx="7">
                  <c:v>3.7245924768179291E-2</c:v>
                </c:pt>
                <c:pt idx="8">
                  <c:v>3.9811735411951939E-2</c:v>
                </c:pt>
                <c:pt idx="9">
                  <c:v>3.7531350812669041E-2</c:v>
                </c:pt>
                <c:pt idx="10">
                  <c:v>3.9604584677759333E-2</c:v>
                </c:pt>
                <c:pt idx="11">
                  <c:v>4.0600342508367922E-2</c:v>
                </c:pt>
                <c:pt idx="12">
                  <c:v>3.6071848537890167E-2</c:v>
                </c:pt>
                <c:pt idx="13">
                  <c:v>4.2676111870445531E-2</c:v>
                </c:pt>
                <c:pt idx="14">
                  <c:v>4.0888208380114151E-2</c:v>
                </c:pt>
                <c:pt idx="15">
                  <c:v>4.5525205692111652E-2</c:v>
                </c:pt>
                <c:pt idx="16">
                  <c:v>5.0196851643616439E-2</c:v>
                </c:pt>
                <c:pt idx="17">
                  <c:v>4.5359951360579576E-2</c:v>
                </c:pt>
                <c:pt idx="18">
                  <c:v>3.8673761188830265E-2</c:v>
                </c:pt>
                <c:pt idx="19">
                  <c:v>2.8553600951567861E-2</c:v>
                </c:pt>
                <c:pt idx="20">
                  <c:v>2.5116541279887522E-2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'!$N$6</c:f>
              <c:strCache>
                <c:ptCount val="1"/>
                <c:pt idx="0">
                  <c:v>Porcentaje de 
Exportaciones del PIB a USA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'!$N$7:$N$27</c:f>
              <c:numCache>
                <c:formatCode>0.0000%</c:formatCode>
                <c:ptCount val="21"/>
                <c:pt idx="0">
                  <c:v>1.0425118573954848E-3</c:v>
                </c:pt>
                <c:pt idx="1">
                  <c:v>1.0068247186620666E-3</c:v>
                </c:pt>
                <c:pt idx="2">
                  <c:v>7.6811433471092507E-4</c:v>
                </c:pt>
                <c:pt idx="3">
                  <c:v>9.2665564151851265E-4</c:v>
                </c:pt>
                <c:pt idx="4">
                  <c:v>9.3095853417531343E-4</c:v>
                </c:pt>
                <c:pt idx="5">
                  <c:v>8.2458096972746434E-4</c:v>
                </c:pt>
                <c:pt idx="6">
                  <c:v>1.0972059719240113E-3</c:v>
                </c:pt>
                <c:pt idx="7">
                  <c:v>1.2207855984900551E-3</c:v>
                </c:pt>
                <c:pt idx="8">
                  <c:v>1.6535420418500313E-3</c:v>
                </c:pt>
                <c:pt idx="9">
                  <c:v>1.5351008793304535E-3</c:v>
                </c:pt>
                <c:pt idx="10">
                  <c:v>1.1434056977673997E-3</c:v>
                </c:pt>
                <c:pt idx="11">
                  <c:v>1.0959593141292453E-3</c:v>
                </c:pt>
                <c:pt idx="12">
                  <c:v>6.9166735387826705E-4</c:v>
                </c:pt>
                <c:pt idx="13">
                  <c:v>5.8975801805936977E-4</c:v>
                </c:pt>
                <c:pt idx="14">
                  <c:v>6.7297980821762887E-4</c:v>
                </c:pt>
                <c:pt idx="15">
                  <c:v>7.2453069572097381E-4</c:v>
                </c:pt>
                <c:pt idx="16">
                  <c:v>5.6478517805383746E-4</c:v>
                </c:pt>
                <c:pt idx="17">
                  <c:v>6.1343788833254456E-4</c:v>
                </c:pt>
                <c:pt idx="18">
                  <c:v>4.7417969083887149E-4</c:v>
                </c:pt>
                <c:pt idx="19">
                  <c:v>6.3916120321457393E-4</c:v>
                </c:pt>
                <c:pt idx="20">
                  <c:v>7.4300443838592166E-4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'!$O$6</c:f>
              <c:strCache>
                <c:ptCount val="1"/>
                <c:pt idx="0">
                  <c:v>Porcentaje de 
Exportaciones del PIB a USA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'!$O$7:$O$27</c:f>
              <c:numCache>
                <c:formatCode>0.0000%</c:formatCode>
                <c:ptCount val="21"/>
                <c:pt idx="0">
                  <c:v>3.5295847610203762E-3</c:v>
                </c:pt>
                <c:pt idx="1">
                  <c:v>4.0296748393961633E-3</c:v>
                </c:pt>
                <c:pt idx="2">
                  <c:v>3.6149662637844221E-3</c:v>
                </c:pt>
                <c:pt idx="3">
                  <c:v>3.0469272731584031E-3</c:v>
                </c:pt>
                <c:pt idx="4">
                  <c:v>5.9607662455283131E-3</c:v>
                </c:pt>
                <c:pt idx="5">
                  <c:v>6.6983865724498815E-3</c:v>
                </c:pt>
                <c:pt idx="6">
                  <c:v>7.3381979057362112E-3</c:v>
                </c:pt>
                <c:pt idx="7">
                  <c:v>7.3470561336354372E-3</c:v>
                </c:pt>
                <c:pt idx="8">
                  <c:v>8.1959165991897613E-3</c:v>
                </c:pt>
                <c:pt idx="9">
                  <c:v>7.1957059638053048E-3</c:v>
                </c:pt>
                <c:pt idx="10">
                  <c:v>6.9930838848562661E-3</c:v>
                </c:pt>
                <c:pt idx="11">
                  <c:v>8.6930534225725178E-3</c:v>
                </c:pt>
                <c:pt idx="12">
                  <c:v>6.6769876156080616E-3</c:v>
                </c:pt>
                <c:pt idx="13">
                  <c:v>8.0682226195398984E-3</c:v>
                </c:pt>
                <c:pt idx="14">
                  <c:v>6.2848018217449633E-3</c:v>
                </c:pt>
                <c:pt idx="15">
                  <c:v>4.8807949913318056E-3</c:v>
                </c:pt>
                <c:pt idx="16">
                  <c:v>6.0469317157329895E-3</c:v>
                </c:pt>
                <c:pt idx="17">
                  <c:v>4.0426427264911684E-3</c:v>
                </c:pt>
                <c:pt idx="18">
                  <c:v>2.919361930004661E-3</c:v>
                </c:pt>
                <c:pt idx="19">
                  <c:v>3.1467109857572996E-3</c:v>
                </c:pt>
                <c:pt idx="20">
                  <c:v>2.4746326070416895E-3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'!$P$6</c:f>
              <c:strCache>
                <c:ptCount val="1"/>
                <c:pt idx="0">
                  <c:v>Porcentaje de 
Exportaciones del PIB a USA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'!$P$7:$P$27</c:f>
              <c:numCache>
                <c:formatCode>0.0000%</c:formatCode>
                <c:ptCount val="21"/>
                <c:pt idx="0">
                  <c:v>4.8770125306701649E-3</c:v>
                </c:pt>
                <c:pt idx="1">
                  <c:v>4.0493849958481197E-3</c:v>
                </c:pt>
                <c:pt idx="2">
                  <c:v>3.268525156887179E-3</c:v>
                </c:pt>
                <c:pt idx="3">
                  <c:v>3.3978568282549155E-3</c:v>
                </c:pt>
                <c:pt idx="4">
                  <c:v>4.012012783763709E-3</c:v>
                </c:pt>
                <c:pt idx="5">
                  <c:v>3.8112583516246791E-3</c:v>
                </c:pt>
                <c:pt idx="6">
                  <c:v>3.7363030746982713E-3</c:v>
                </c:pt>
                <c:pt idx="7">
                  <c:v>3.5821623611610107E-3</c:v>
                </c:pt>
                <c:pt idx="8">
                  <c:v>5.4219811826542955E-3</c:v>
                </c:pt>
                <c:pt idx="9">
                  <c:v>5.2761132654846757E-3</c:v>
                </c:pt>
                <c:pt idx="10">
                  <c:v>3.9620496422383142E-3</c:v>
                </c:pt>
                <c:pt idx="11">
                  <c:v>3.1741917600219298E-3</c:v>
                </c:pt>
                <c:pt idx="12">
                  <c:v>1.9339601881307701E-3</c:v>
                </c:pt>
                <c:pt idx="13">
                  <c:v>1.5335604368297792E-3</c:v>
                </c:pt>
                <c:pt idx="14">
                  <c:v>1.1718508783305302E-3</c:v>
                </c:pt>
                <c:pt idx="15">
                  <c:v>1.1207538762961675E-3</c:v>
                </c:pt>
                <c:pt idx="16">
                  <c:v>9.2087043423099682E-4</c:v>
                </c:pt>
                <c:pt idx="17">
                  <c:v>8.1066453469388043E-4</c:v>
                </c:pt>
                <c:pt idx="18">
                  <c:v>8.6687579278991566E-4</c:v>
                </c:pt>
                <c:pt idx="19">
                  <c:v>8.6137084402577275E-4</c:v>
                </c:pt>
                <c:pt idx="20">
                  <c:v>1.2510203002587302E-3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'!$Q$6</c:f>
              <c:strCache>
                <c:ptCount val="1"/>
                <c:pt idx="0">
                  <c:v>Porcentaje de 
Exportaciones del PIB a USA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'!$Q$7:$Q$27</c:f>
              <c:numCache>
                <c:formatCode>0.0000%</c:formatCode>
                <c:ptCount val="21"/>
                <c:pt idx="0">
                  <c:v>6.7057665598293115E-4</c:v>
                </c:pt>
                <c:pt idx="1">
                  <c:v>5.9783526448666717E-4</c:v>
                </c:pt>
                <c:pt idx="2">
                  <c:v>5.415453727739977E-4</c:v>
                </c:pt>
                <c:pt idx="3">
                  <c:v>6.4186658239417341E-4</c:v>
                </c:pt>
                <c:pt idx="4">
                  <c:v>1.0549366000673517E-3</c:v>
                </c:pt>
                <c:pt idx="5">
                  <c:v>9.2455382135958294E-4</c:v>
                </c:pt>
                <c:pt idx="6">
                  <c:v>1.0903822773187198E-3</c:v>
                </c:pt>
                <c:pt idx="7">
                  <c:v>1.4031117037169053E-3</c:v>
                </c:pt>
                <c:pt idx="8">
                  <c:v>1.8941500308260551E-3</c:v>
                </c:pt>
                <c:pt idx="9">
                  <c:v>1.5701320620010392E-3</c:v>
                </c:pt>
                <c:pt idx="10">
                  <c:v>1.4256796482570312E-3</c:v>
                </c:pt>
                <c:pt idx="11">
                  <c:v>1.5047965813064471E-3</c:v>
                </c:pt>
                <c:pt idx="12">
                  <c:v>1.106761549489115E-3</c:v>
                </c:pt>
                <c:pt idx="13">
                  <c:v>8.5074463478343508E-4</c:v>
                </c:pt>
                <c:pt idx="14">
                  <c:v>7.165254213179885E-4</c:v>
                </c:pt>
                <c:pt idx="15">
                  <c:v>6.6208018227132434E-4</c:v>
                </c:pt>
                <c:pt idx="16">
                  <c:v>5.7238871638250167E-4</c:v>
                </c:pt>
                <c:pt idx="17">
                  <c:v>5.3224615991445928E-4</c:v>
                </c:pt>
                <c:pt idx="18">
                  <c:v>4.7368930951066499E-4</c:v>
                </c:pt>
                <c:pt idx="19">
                  <c:v>6.2051737309858274E-4</c:v>
                </c:pt>
                <c:pt idx="20">
                  <c:v>7.9247910046512788E-4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'!$R$6</c:f>
              <c:strCache>
                <c:ptCount val="1"/>
                <c:pt idx="0">
                  <c:v>Porcentaje de 
Exportaciones del PIB a USA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'!$R$7:$R$27</c:f>
              <c:numCache>
                <c:formatCode>0.0000%</c:formatCode>
                <c:ptCount val="21"/>
                <c:pt idx="0">
                  <c:v>2.4105692579826697E-5</c:v>
                </c:pt>
                <c:pt idx="1">
                  <c:v>1.9215014986791456E-5</c:v>
                </c:pt>
                <c:pt idx="2">
                  <c:v>1.7776108630168521E-5</c:v>
                </c:pt>
                <c:pt idx="3">
                  <c:v>2.0637441589978579E-5</c:v>
                </c:pt>
                <c:pt idx="4">
                  <c:v>3.7063562486076455E-5</c:v>
                </c:pt>
                <c:pt idx="5">
                  <c:v>2.6557291924370372E-5</c:v>
                </c:pt>
                <c:pt idx="6">
                  <c:v>2.1617223703592512E-5</c:v>
                </c:pt>
                <c:pt idx="7">
                  <c:v>2.1032049951906558E-5</c:v>
                </c:pt>
                <c:pt idx="8">
                  <c:v>3.1560090553138551E-5</c:v>
                </c:pt>
                <c:pt idx="9">
                  <c:v>3.0839138564107908E-5</c:v>
                </c:pt>
                <c:pt idx="10">
                  <c:v>4.269108545578574E-5</c:v>
                </c:pt>
                <c:pt idx="11">
                  <c:v>5.1266347931425018E-5</c:v>
                </c:pt>
                <c:pt idx="12">
                  <c:v>4.145956672745248E-5</c:v>
                </c:pt>
                <c:pt idx="13">
                  <c:v>3.9148157889365677E-5</c:v>
                </c:pt>
                <c:pt idx="14">
                  <c:v>2.4460491564734758E-5</c:v>
                </c:pt>
                <c:pt idx="15">
                  <c:v>2.5596615103945504E-5</c:v>
                </c:pt>
                <c:pt idx="16">
                  <c:v>2.371674577324833E-5</c:v>
                </c:pt>
                <c:pt idx="17">
                  <c:v>3.7878746278741717E-5</c:v>
                </c:pt>
                <c:pt idx="18">
                  <c:v>2.8227959385890856E-5</c:v>
                </c:pt>
                <c:pt idx="19">
                  <c:v>3.5465335164910908E-5</c:v>
                </c:pt>
                <c:pt idx="20">
                  <c:v>5.9122366470112361E-5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'!$S$6</c:f>
              <c:strCache>
                <c:ptCount val="1"/>
                <c:pt idx="0">
                  <c:v>Porcentaje de 
Exportaciones del PIB a USA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'!$S$7:$S$27</c:f>
              <c:numCache>
                <c:formatCode>0.0000%</c:formatCode>
                <c:ptCount val="21"/>
                <c:pt idx="0">
                  <c:v>4.931598689945282E-4</c:v>
                </c:pt>
                <c:pt idx="1">
                  <c:v>4.1862263578505135E-4</c:v>
                </c:pt>
                <c:pt idx="2">
                  <c:v>6.2993940514871952E-4</c:v>
                </c:pt>
                <c:pt idx="3">
                  <c:v>2.0023364879356107E-3</c:v>
                </c:pt>
                <c:pt idx="4">
                  <c:v>4.180480987654253E-3</c:v>
                </c:pt>
                <c:pt idx="5">
                  <c:v>4.0042918649154657E-3</c:v>
                </c:pt>
                <c:pt idx="6">
                  <c:v>3.0133545291533056E-3</c:v>
                </c:pt>
                <c:pt idx="7">
                  <c:v>1.5350619679635434E-3</c:v>
                </c:pt>
                <c:pt idx="8">
                  <c:v>1.4492460891797885E-3</c:v>
                </c:pt>
                <c:pt idx="9">
                  <c:v>1.8220006494234317E-3</c:v>
                </c:pt>
                <c:pt idx="10">
                  <c:v>2.1705900819352216E-3</c:v>
                </c:pt>
                <c:pt idx="11">
                  <c:v>2.2438442904384953E-3</c:v>
                </c:pt>
                <c:pt idx="12">
                  <c:v>1.9550814157725418E-3</c:v>
                </c:pt>
                <c:pt idx="13">
                  <c:v>1.3759141515657489E-3</c:v>
                </c:pt>
                <c:pt idx="14">
                  <c:v>9.8871457663391371E-4</c:v>
                </c:pt>
                <c:pt idx="15">
                  <c:v>1.0829167824070996E-3</c:v>
                </c:pt>
                <c:pt idx="16">
                  <c:v>9.8369342412560541E-4</c:v>
                </c:pt>
                <c:pt idx="17">
                  <c:v>9.0059165676380183E-4</c:v>
                </c:pt>
                <c:pt idx="18">
                  <c:v>6.4300285109659744E-4</c:v>
                </c:pt>
                <c:pt idx="19">
                  <c:v>8.8997229167255833E-4</c:v>
                </c:pt>
                <c:pt idx="20">
                  <c:v>8.4462383438919833E-4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'!$T$6</c:f>
              <c:strCache>
                <c:ptCount val="1"/>
                <c:pt idx="0">
                  <c:v>Porcentaje de 
Exportaciones del PIB a USA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'!$T$7:$T$27</c:f>
              <c:numCache>
                <c:formatCode>0.0000%</c:formatCode>
                <c:ptCount val="21"/>
                <c:pt idx="0">
                  <c:v>1.7298653015072979E-4</c:v>
                </c:pt>
                <c:pt idx="1">
                  <c:v>1.2458343042209691E-4</c:v>
                </c:pt>
                <c:pt idx="2">
                  <c:v>1.1495491807624525E-4</c:v>
                </c:pt>
                <c:pt idx="3">
                  <c:v>1.2104509249408214E-4</c:v>
                </c:pt>
                <c:pt idx="4">
                  <c:v>2.0078599262118556E-4</c:v>
                </c:pt>
                <c:pt idx="5">
                  <c:v>3.3647440743058039E-4</c:v>
                </c:pt>
                <c:pt idx="6">
                  <c:v>6.0064413174556683E-4</c:v>
                </c:pt>
                <c:pt idx="7">
                  <c:v>4.545738274640626E-4</c:v>
                </c:pt>
                <c:pt idx="8">
                  <c:v>6.4971377945680987E-4</c:v>
                </c:pt>
                <c:pt idx="9">
                  <c:v>7.8842290865543095E-4</c:v>
                </c:pt>
                <c:pt idx="10">
                  <c:v>7.486132980115838E-4</c:v>
                </c:pt>
                <c:pt idx="11">
                  <c:v>8.3227552990669388E-4</c:v>
                </c:pt>
                <c:pt idx="12">
                  <c:v>5.4551448859015519E-4</c:v>
                </c:pt>
                <c:pt idx="13">
                  <c:v>4.7204876713695994E-4</c:v>
                </c:pt>
                <c:pt idx="14">
                  <c:v>3.6310169969438328E-4</c:v>
                </c:pt>
                <c:pt idx="15">
                  <c:v>3.1544599208701689E-4</c:v>
                </c:pt>
                <c:pt idx="16">
                  <c:v>2.9447541658857965E-4</c:v>
                </c:pt>
                <c:pt idx="17">
                  <c:v>3.0261131491034443E-4</c:v>
                </c:pt>
                <c:pt idx="18">
                  <c:v>2.7901866678720609E-4</c:v>
                </c:pt>
                <c:pt idx="19">
                  <c:v>2.7697859581148933E-4</c:v>
                </c:pt>
                <c:pt idx="20">
                  <c:v>3.9577201932583771E-4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'!$U$6</c:f>
              <c:strCache>
                <c:ptCount val="1"/>
                <c:pt idx="0">
                  <c:v>Porcentaje de 
Exportaciones del PIB a USA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'!$U$7:$U$27</c:f>
              <c:numCache>
                <c:formatCode>0.0000%</c:formatCode>
                <c:ptCount val="21"/>
                <c:pt idx="0">
                  <c:v>5.1696775797818715E-5</c:v>
                </c:pt>
                <c:pt idx="1">
                  <c:v>4.3945626768626759E-5</c:v>
                </c:pt>
                <c:pt idx="2">
                  <c:v>2.3932981210384743E-5</c:v>
                </c:pt>
                <c:pt idx="3">
                  <c:v>3.3603669393053957E-5</c:v>
                </c:pt>
                <c:pt idx="4">
                  <c:v>3.9401165275020284E-5</c:v>
                </c:pt>
                <c:pt idx="5">
                  <c:v>1.1855804140494856E-4</c:v>
                </c:pt>
                <c:pt idx="6">
                  <c:v>2.0507920571627891E-4</c:v>
                </c:pt>
                <c:pt idx="7">
                  <c:v>2.184260902772307E-4</c:v>
                </c:pt>
                <c:pt idx="8">
                  <c:v>2.2476318130801393E-4</c:v>
                </c:pt>
                <c:pt idx="9">
                  <c:v>3.1980239170220198E-4</c:v>
                </c:pt>
                <c:pt idx="10">
                  <c:v>3.7905519051892046E-4</c:v>
                </c:pt>
                <c:pt idx="11">
                  <c:v>3.282710747325977E-4</c:v>
                </c:pt>
                <c:pt idx="12">
                  <c:v>2.55265315766175E-4</c:v>
                </c:pt>
                <c:pt idx="13">
                  <c:v>3.166732436737987E-4</c:v>
                </c:pt>
                <c:pt idx="14">
                  <c:v>3.2293523874087494E-4</c:v>
                </c:pt>
                <c:pt idx="15">
                  <c:v>1.6136675820206561E-4</c:v>
                </c:pt>
                <c:pt idx="16">
                  <c:v>1.4187557732297859E-4</c:v>
                </c:pt>
                <c:pt idx="17">
                  <c:v>1.3162272747224829E-4</c:v>
                </c:pt>
                <c:pt idx="18">
                  <c:v>1.8679284695006056E-4</c:v>
                </c:pt>
                <c:pt idx="19">
                  <c:v>1.9522202811553043E-4</c:v>
                </c:pt>
                <c:pt idx="20">
                  <c:v>2.0550579983720954E-4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'!$V$6</c:f>
              <c:strCache>
                <c:ptCount val="1"/>
                <c:pt idx="0">
                  <c:v>Porcentaje de 
Exportaciones del PIB a USA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'!$V$7:$V$27</c:f>
              <c:numCache>
                <c:formatCode>0.0000%</c:formatCode>
                <c:ptCount val="21"/>
                <c:pt idx="0">
                  <c:v>8.8611817308925653E-5</c:v>
                </c:pt>
                <c:pt idx="1">
                  <c:v>9.8430444810485934E-5</c:v>
                </c:pt>
                <c:pt idx="2">
                  <c:v>1.2865229984646278E-4</c:v>
                </c:pt>
                <c:pt idx="3">
                  <c:v>1.096643895292629E-4</c:v>
                </c:pt>
                <c:pt idx="4">
                  <c:v>1.0058761573283813E-4</c:v>
                </c:pt>
                <c:pt idx="5">
                  <c:v>6.7206196897906013E-5</c:v>
                </c:pt>
                <c:pt idx="6">
                  <c:v>1.4543718360728581E-4</c:v>
                </c:pt>
                <c:pt idx="7">
                  <c:v>1.2553109520864494E-4</c:v>
                </c:pt>
                <c:pt idx="8">
                  <c:v>3.8556394301819647E-4</c:v>
                </c:pt>
                <c:pt idx="9">
                  <c:v>2.0165547827956997E-4</c:v>
                </c:pt>
                <c:pt idx="10">
                  <c:v>2.9114690627090456E-4</c:v>
                </c:pt>
                <c:pt idx="11">
                  <c:v>3.9422027434547931E-4</c:v>
                </c:pt>
                <c:pt idx="12">
                  <c:v>4.5512888048158213E-4</c:v>
                </c:pt>
                <c:pt idx="13">
                  <c:v>5.2102247239325971E-4</c:v>
                </c:pt>
                <c:pt idx="14">
                  <c:v>2.6850169556083461E-4</c:v>
                </c:pt>
                <c:pt idx="15">
                  <c:v>2.6999406012502292E-4</c:v>
                </c:pt>
                <c:pt idx="16">
                  <c:v>4.0143454256467238E-5</c:v>
                </c:pt>
                <c:pt idx="17">
                  <c:v>4.2243136008974918E-5</c:v>
                </c:pt>
                <c:pt idx="18">
                  <c:v>9.3002361930983381E-5</c:v>
                </c:pt>
                <c:pt idx="19">
                  <c:v>1.0206274286571592E-4</c:v>
                </c:pt>
                <c:pt idx="20">
                  <c:v>2.2084786917527779E-4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1816"/>
        <c:axId val="202211424"/>
      </c:lineChart>
      <c:catAx>
        <c:axId val="12586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7184"/>
        <c:crosses val="autoZero"/>
        <c:auto val="1"/>
        <c:lblAlgn val="ctr"/>
        <c:lblOffset val="100"/>
        <c:noMultiLvlLbl val="0"/>
      </c:catAx>
      <c:valAx>
        <c:axId val="12586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50" b="1" i="0" baseline="0">
                    <a:effectLst/>
                  </a:rPr>
                  <a:t>Miles de dólares</a:t>
                </a:r>
                <a:endParaRPr lang="es-CO" sz="105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5866792"/>
        <c:crosses val="autoZero"/>
        <c:crossBetween val="between"/>
      </c:valAx>
      <c:valAx>
        <c:axId val="202211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1816"/>
        <c:crosses val="max"/>
        <c:crossBetween val="between"/>
      </c:valAx>
      <c:catAx>
        <c:axId val="20221181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2211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'!$L$31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'!$L$32:$L$52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97933.392356425262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14560"/>
        <c:axId val="202214952"/>
      </c:barChart>
      <c:lineChart>
        <c:grouping val="standard"/>
        <c:varyColors val="0"/>
        <c:ser>
          <c:idx val="1"/>
          <c:order val="1"/>
          <c:tx>
            <c:strRef>
              <c:f>'Apertura '!$M$31</c:f>
              <c:strCache>
                <c:ptCount val="1"/>
                <c:pt idx="0">
                  <c:v>Porcentaje de 
Exportaciones del PIB a USA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'!$M$32:$M$52</c:f>
              <c:numCache>
                <c:formatCode>0.0000%</c:formatCode>
                <c:ptCount val="21"/>
                <c:pt idx="0">
                  <c:v>4.9211550900146103E-3</c:v>
                </c:pt>
                <c:pt idx="1">
                  <c:v>6.7957934723203483E-3</c:v>
                </c:pt>
                <c:pt idx="2">
                  <c:v>5.4092749443142643E-3</c:v>
                </c:pt>
                <c:pt idx="3">
                  <c:v>5.7412843790821816E-3</c:v>
                </c:pt>
                <c:pt idx="4">
                  <c:v>4.9194047258029495E-3</c:v>
                </c:pt>
                <c:pt idx="5">
                  <c:v>4.4011446850055341E-3</c:v>
                </c:pt>
                <c:pt idx="6">
                  <c:v>4.4062360289848848E-3</c:v>
                </c:pt>
                <c:pt idx="7">
                  <c:v>5.2141869663978576E-3</c:v>
                </c:pt>
                <c:pt idx="8">
                  <c:v>5.3317758211490407E-3</c:v>
                </c:pt>
                <c:pt idx="9">
                  <c:v>5.5581033566515208E-3</c:v>
                </c:pt>
                <c:pt idx="10">
                  <c:v>4.7500717629305597E-3</c:v>
                </c:pt>
                <c:pt idx="11">
                  <c:v>5.7473283248412601E-3</c:v>
                </c:pt>
                <c:pt idx="12">
                  <c:v>6.6226958341399755E-3</c:v>
                </c:pt>
                <c:pt idx="13">
                  <c:v>7.2314446621523322E-3</c:v>
                </c:pt>
                <c:pt idx="14">
                  <c:v>3.579566864148192E-3</c:v>
                </c:pt>
                <c:pt idx="15">
                  <c:v>2.5108223679628488E-3</c:v>
                </c:pt>
                <c:pt idx="16">
                  <c:v>2.8249721965943131E-3</c:v>
                </c:pt>
                <c:pt idx="17">
                  <c:v>2.3441753459187338E-3</c:v>
                </c:pt>
                <c:pt idx="18">
                  <c:v>3.3196204711796349E-3</c:v>
                </c:pt>
                <c:pt idx="19">
                  <c:v>5.6905691940918888E-3</c:v>
                </c:pt>
                <c:pt idx="20">
                  <c:v>8.0133337265761058E-3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'!$N$31</c:f>
              <c:strCache>
                <c:ptCount val="1"/>
                <c:pt idx="0">
                  <c:v>Porcentaje de 
Exportaciones del PIB a USA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'!$N$32:$N$52</c:f>
              <c:numCache>
                <c:formatCode>0.0000%</c:formatCode>
                <c:ptCount val="21"/>
                <c:pt idx="0">
                  <c:v>2.7848956442324043E-3</c:v>
                </c:pt>
                <c:pt idx="1">
                  <c:v>2.6642567181966587E-3</c:v>
                </c:pt>
                <c:pt idx="2">
                  <c:v>2.6150132353448931E-3</c:v>
                </c:pt>
                <c:pt idx="3">
                  <c:v>2.9267655887630097E-3</c:v>
                </c:pt>
                <c:pt idx="4">
                  <c:v>2.7055709436549641E-3</c:v>
                </c:pt>
                <c:pt idx="5">
                  <c:v>2.3683128778847909E-3</c:v>
                </c:pt>
                <c:pt idx="6">
                  <c:v>2.4677291240933273E-3</c:v>
                </c:pt>
                <c:pt idx="7">
                  <c:v>2.1590118335784148E-3</c:v>
                </c:pt>
                <c:pt idx="8">
                  <c:v>2.1393572268552734E-3</c:v>
                </c:pt>
                <c:pt idx="9">
                  <c:v>1.7942242861050766E-3</c:v>
                </c:pt>
                <c:pt idx="10">
                  <c:v>1.7290472724672506E-3</c:v>
                </c:pt>
                <c:pt idx="11">
                  <c:v>1.9799098206671664E-3</c:v>
                </c:pt>
                <c:pt idx="12">
                  <c:v>1.98009057432063E-3</c:v>
                </c:pt>
                <c:pt idx="13">
                  <c:v>2.2787358379225695E-3</c:v>
                </c:pt>
                <c:pt idx="14">
                  <c:v>1.8079834816678514E-3</c:v>
                </c:pt>
                <c:pt idx="15">
                  <c:v>1.7465659454054419E-3</c:v>
                </c:pt>
                <c:pt idx="16">
                  <c:v>1.9552466693754677E-3</c:v>
                </c:pt>
                <c:pt idx="17">
                  <c:v>1.7181291640793097E-3</c:v>
                </c:pt>
                <c:pt idx="18">
                  <c:v>1.7984090839980322E-3</c:v>
                </c:pt>
                <c:pt idx="19">
                  <c:v>1.8714843124272625E-3</c:v>
                </c:pt>
                <c:pt idx="20">
                  <c:v>2.4809644476831388E-3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'!$O$31</c:f>
              <c:strCache>
                <c:ptCount val="1"/>
                <c:pt idx="0">
                  <c:v>Porcentaje de 
Exportaciones del PIB a USA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'!$O$32:$O$52</c:f>
              <c:numCache>
                <c:formatCode>0.0000%</c:formatCode>
                <c:ptCount val="21"/>
                <c:pt idx="0">
                  <c:v>6.1364223281798348E-3</c:v>
                </c:pt>
                <c:pt idx="1">
                  <c:v>6.2577812247680796E-3</c:v>
                </c:pt>
                <c:pt idx="2">
                  <c:v>6.0715992635315998E-3</c:v>
                </c:pt>
                <c:pt idx="3">
                  <c:v>4.977980896662541E-3</c:v>
                </c:pt>
                <c:pt idx="4">
                  <c:v>5.2183280566603383E-3</c:v>
                </c:pt>
                <c:pt idx="5">
                  <c:v>5.1433733187168902E-3</c:v>
                </c:pt>
                <c:pt idx="6">
                  <c:v>4.5487552527557771E-3</c:v>
                </c:pt>
                <c:pt idx="7">
                  <c:v>4.9296979138936711E-3</c:v>
                </c:pt>
                <c:pt idx="8">
                  <c:v>6.4039514092009992E-3</c:v>
                </c:pt>
                <c:pt idx="9">
                  <c:v>6.6522573617507821E-3</c:v>
                </c:pt>
                <c:pt idx="10">
                  <c:v>6.9181015626845824E-3</c:v>
                </c:pt>
                <c:pt idx="11">
                  <c:v>6.458856807824466E-3</c:v>
                </c:pt>
                <c:pt idx="12">
                  <c:v>6.3901358485748544E-3</c:v>
                </c:pt>
                <c:pt idx="13">
                  <c:v>9.1434473582109495E-3</c:v>
                </c:pt>
                <c:pt idx="14">
                  <c:v>7.0776642094290418E-3</c:v>
                </c:pt>
                <c:pt idx="15">
                  <c:v>8.9525080727725394E-3</c:v>
                </c:pt>
                <c:pt idx="16">
                  <c:v>1.0837783956279717E-2</c:v>
                </c:pt>
                <c:pt idx="17">
                  <c:v>1.3346667191441378E-2</c:v>
                </c:pt>
                <c:pt idx="18">
                  <c:v>1.618170843074292E-2</c:v>
                </c:pt>
                <c:pt idx="19">
                  <c:v>2.0365651235194938E-2</c:v>
                </c:pt>
                <c:pt idx="20">
                  <c:v>1.8185100749084426E-2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'!$P$31</c:f>
              <c:strCache>
                <c:ptCount val="1"/>
                <c:pt idx="0">
                  <c:v>Porcentaje de 
Exportaciones del PIB a USA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'!$P$32:$P$52</c:f>
              <c:numCache>
                <c:formatCode>0.0000%</c:formatCode>
                <c:ptCount val="21"/>
                <c:pt idx="0">
                  <c:v>1.6719190714637152E-3</c:v>
                </c:pt>
                <c:pt idx="1">
                  <c:v>1.3986676713254485E-3</c:v>
                </c:pt>
                <c:pt idx="2">
                  <c:v>1.5492202256971127E-3</c:v>
                </c:pt>
                <c:pt idx="3">
                  <c:v>1.4716156284218435E-3</c:v>
                </c:pt>
                <c:pt idx="4">
                  <c:v>1.6212511444711672E-3</c:v>
                </c:pt>
                <c:pt idx="5">
                  <c:v>1.5046031473681801E-3</c:v>
                </c:pt>
                <c:pt idx="6">
                  <c:v>1.1829445163215472E-3</c:v>
                </c:pt>
                <c:pt idx="7">
                  <c:v>9.8111580420195748E-4</c:v>
                </c:pt>
                <c:pt idx="8">
                  <c:v>1.4960597612638129E-3</c:v>
                </c:pt>
                <c:pt idx="9">
                  <c:v>1.2343815845010674E-3</c:v>
                </c:pt>
                <c:pt idx="10">
                  <c:v>1.0531918147720981E-3</c:v>
                </c:pt>
                <c:pt idx="11">
                  <c:v>1.1226018758342536E-3</c:v>
                </c:pt>
                <c:pt idx="12">
                  <c:v>7.758982586099412E-4</c:v>
                </c:pt>
                <c:pt idx="13">
                  <c:v>6.7071029959389497E-4</c:v>
                </c:pt>
                <c:pt idx="14">
                  <c:v>4.3666530036476787E-4</c:v>
                </c:pt>
                <c:pt idx="15">
                  <c:v>3.9553734249755192E-4</c:v>
                </c:pt>
                <c:pt idx="16">
                  <c:v>4.3343463792568809E-4</c:v>
                </c:pt>
                <c:pt idx="17">
                  <c:v>3.8412797460949175E-4</c:v>
                </c:pt>
                <c:pt idx="18">
                  <c:v>4.9286254899260924E-4</c:v>
                </c:pt>
                <c:pt idx="19">
                  <c:v>4.1423904246684509E-4</c:v>
                </c:pt>
                <c:pt idx="20">
                  <c:v>5.2543110526368799E-4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'!$Q$31</c:f>
              <c:strCache>
                <c:ptCount val="1"/>
                <c:pt idx="0">
                  <c:v>Porcentaje de 
Exportaciones del PIB a USA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'!$Q$32:$Q$52</c:f>
              <c:numCache>
                <c:formatCode>0.0000%</c:formatCode>
                <c:ptCount val="21"/>
                <c:pt idx="0">
                  <c:v>3.2522051038654481E-3</c:v>
                </c:pt>
                <c:pt idx="1">
                  <c:v>3.2944192098667692E-3</c:v>
                </c:pt>
                <c:pt idx="2">
                  <c:v>3.2156228970911796E-3</c:v>
                </c:pt>
                <c:pt idx="3">
                  <c:v>3.0464111611298158E-3</c:v>
                </c:pt>
                <c:pt idx="4">
                  <c:v>2.8721350714559879E-3</c:v>
                </c:pt>
                <c:pt idx="5">
                  <c:v>2.209346544415302E-3</c:v>
                </c:pt>
                <c:pt idx="6">
                  <c:v>2.1822721682378692E-3</c:v>
                </c:pt>
                <c:pt idx="7">
                  <c:v>1.9143009599595486E-3</c:v>
                </c:pt>
                <c:pt idx="8">
                  <c:v>2.0191554718210027E-3</c:v>
                </c:pt>
                <c:pt idx="9">
                  <c:v>1.5227727080048018E-3</c:v>
                </c:pt>
                <c:pt idx="10">
                  <c:v>1.7605076768022383E-3</c:v>
                </c:pt>
                <c:pt idx="11">
                  <c:v>2.0492720499950892E-3</c:v>
                </c:pt>
                <c:pt idx="12">
                  <c:v>2.1276602169991166E-3</c:v>
                </c:pt>
                <c:pt idx="13">
                  <c:v>2.254867431447006E-3</c:v>
                </c:pt>
                <c:pt idx="14">
                  <c:v>1.681248795652549E-3</c:v>
                </c:pt>
                <c:pt idx="15">
                  <c:v>1.604317373066512E-3</c:v>
                </c:pt>
                <c:pt idx="16">
                  <c:v>1.6635805444398487E-3</c:v>
                </c:pt>
                <c:pt idx="17">
                  <c:v>1.7101806454904154E-3</c:v>
                </c:pt>
                <c:pt idx="18">
                  <c:v>1.6570943859116288E-3</c:v>
                </c:pt>
                <c:pt idx="19">
                  <c:v>1.6929944432490568E-3</c:v>
                </c:pt>
                <c:pt idx="20">
                  <c:v>1.784026295350872E-3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'!$R$31</c:f>
              <c:strCache>
                <c:ptCount val="1"/>
                <c:pt idx="0">
                  <c:v>Porcentaje de 
Exportaciones del PIB a USA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'!$R$32:$R$52</c:f>
              <c:numCache>
                <c:formatCode>0.0000%</c:formatCode>
                <c:ptCount val="21"/>
                <c:pt idx="0">
                  <c:v>2.6492541001435954E-3</c:v>
                </c:pt>
                <c:pt idx="1">
                  <c:v>2.0369663516762743E-3</c:v>
                </c:pt>
                <c:pt idx="2">
                  <c:v>1.8928465155589854E-3</c:v>
                </c:pt>
                <c:pt idx="3">
                  <c:v>1.6283676219953102E-3</c:v>
                </c:pt>
                <c:pt idx="4">
                  <c:v>1.2656362961632184E-3</c:v>
                </c:pt>
                <c:pt idx="5">
                  <c:v>8.8901872659356677E-4</c:v>
                </c:pt>
                <c:pt idx="6">
                  <c:v>9.8639773171385788E-4</c:v>
                </c:pt>
                <c:pt idx="7">
                  <c:v>7.5320960731695141E-4</c:v>
                </c:pt>
                <c:pt idx="8">
                  <c:v>8.6248680387607235E-4</c:v>
                </c:pt>
                <c:pt idx="9">
                  <c:v>1.25243651875785E-3</c:v>
                </c:pt>
                <c:pt idx="10">
                  <c:v>1.3974602693773378E-3</c:v>
                </c:pt>
                <c:pt idx="11">
                  <c:v>1.7574004136176953E-3</c:v>
                </c:pt>
                <c:pt idx="12">
                  <c:v>1.3621869393133207E-3</c:v>
                </c:pt>
                <c:pt idx="13">
                  <c:v>1.9957427684109373E-3</c:v>
                </c:pt>
                <c:pt idx="14">
                  <c:v>1.6050144331210144E-3</c:v>
                </c:pt>
                <c:pt idx="15">
                  <c:v>1.4882322753850621E-3</c:v>
                </c:pt>
                <c:pt idx="16">
                  <c:v>1.9911451723482808E-3</c:v>
                </c:pt>
                <c:pt idx="17">
                  <c:v>1.4650202996157164E-3</c:v>
                </c:pt>
                <c:pt idx="18">
                  <c:v>1.7723812952099641E-3</c:v>
                </c:pt>
                <c:pt idx="19">
                  <c:v>1.4610725947072855E-3</c:v>
                </c:pt>
                <c:pt idx="20">
                  <c:v>1.3577960342430464E-3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'!$S$31</c:f>
              <c:strCache>
                <c:ptCount val="1"/>
                <c:pt idx="0">
                  <c:v>Porcentaje de 
Exportaciones del PIB a USA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'!$S$32:$S$52</c:f>
              <c:numCache>
                <c:formatCode>0.0000%</c:formatCode>
                <c:ptCount val="21"/>
                <c:pt idx="0">
                  <c:v>7.9661554911126253E-3</c:v>
                </c:pt>
                <c:pt idx="1">
                  <c:v>6.5109555738056789E-3</c:v>
                </c:pt>
                <c:pt idx="2">
                  <c:v>6.7216609816459277E-3</c:v>
                </c:pt>
                <c:pt idx="3">
                  <c:v>6.6029997939008002E-3</c:v>
                </c:pt>
                <c:pt idx="4">
                  <c:v>6.403303104248287E-3</c:v>
                </c:pt>
                <c:pt idx="5">
                  <c:v>5.8750911908676592E-3</c:v>
                </c:pt>
                <c:pt idx="6">
                  <c:v>6.0815922603529955E-3</c:v>
                </c:pt>
                <c:pt idx="7">
                  <c:v>5.8406389918389499E-3</c:v>
                </c:pt>
                <c:pt idx="8">
                  <c:v>6.1789880052222539E-3</c:v>
                </c:pt>
                <c:pt idx="9">
                  <c:v>5.9645093156982182E-3</c:v>
                </c:pt>
                <c:pt idx="10">
                  <c:v>5.7392169301602493E-3</c:v>
                </c:pt>
                <c:pt idx="11">
                  <c:v>6.1451645870809306E-3</c:v>
                </c:pt>
                <c:pt idx="12">
                  <c:v>6.1519730540238616E-3</c:v>
                </c:pt>
                <c:pt idx="13">
                  <c:v>6.3948862492552135E-3</c:v>
                </c:pt>
                <c:pt idx="14">
                  <c:v>5.2894621021275347E-3</c:v>
                </c:pt>
                <c:pt idx="15">
                  <c:v>5.0902321183762637E-3</c:v>
                </c:pt>
                <c:pt idx="16">
                  <c:v>5.2956886816451446E-3</c:v>
                </c:pt>
                <c:pt idx="17">
                  <c:v>5.0591893952740162E-3</c:v>
                </c:pt>
                <c:pt idx="18">
                  <c:v>4.9779902288788645E-3</c:v>
                </c:pt>
                <c:pt idx="19">
                  <c:v>5.145962547393009E-3</c:v>
                </c:pt>
                <c:pt idx="20">
                  <c:v>5.979011539532471E-3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'!$T$31</c:f>
              <c:strCache>
                <c:ptCount val="1"/>
                <c:pt idx="0">
                  <c:v>Porcentaje de 
Exportaciones del PIB a USA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'!$T$32:$T$52</c:f>
              <c:numCache>
                <c:formatCode>0.0000%</c:formatCode>
                <c:ptCount val="21"/>
                <c:pt idx="0">
                  <c:v>1.0257764454706282E-2</c:v>
                </c:pt>
                <c:pt idx="1">
                  <c:v>1.0476584933022424E-2</c:v>
                </c:pt>
                <c:pt idx="2">
                  <c:v>1.0362342421248881E-2</c:v>
                </c:pt>
                <c:pt idx="3">
                  <c:v>9.2060586648257774E-3</c:v>
                </c:pt>
                <c:pt idx="4">
                  <c:v>8.6583903445026089E-3</c:v>
                </c:pt>
                <c:pt idx="5">
                  <c:v>6.9783236438632282E-3</c:v>
                </c:pt>
                <c:pt idx="6">
                  <c:v>8.2284248932743848E-3</c:v>
                </c:pt>
                <c:pt idx="7">
                  <c:v>6.378844783875336E-3</c:v>
                </c:pt>
                <c:pt idx="8">
                  <c:v>7.8761545304648333E-3</c:v>
                </c:pt>
                <c:pt idx="9">
                  <c:v>7.3737434350273382E-3</c:v>
                </c:pt>
                <c:pt idx="10">
                  <c:v>7.9481030684888723E-3</c:v>
                </c:pt>
                <c:pt idx="11">
                  <c:v>8.6783948282036626E-3</c:v>
                </c:pt>
                <c:pt idx="12">
                  <c:v>8.5437477238993163E-3</c:v>
                </c:pt>
                <c:pt idx="13">
                  <c:v>9.2819194642150913E-3</c:v>
                </c:pt>
                <c:pt idx="14">
                  <c:v>9.1044157628540311E-3</c:v>
                </c:pt>
                <c:pt idx="15">
                  <c:v>8.3762291056092425E-3</c:v>
                </c:pt>
                <c:pt idx="16">
                  <c:v>7.6339659101138969E-3</c:v>
                </c:pt>
                <c:pt idx="17">
                  <c:v>7.0474835351365863E-3</c:v>
                </c:pt>
                <c:pt idx="18">
                  <c:v>6.0121206634271571E-3</c:v>
                </c:pt>
                <c:pt idx="19">
                  <c:v>6.3110636321149736E-3</c:v>
                </c:pt>
                <c:pt idx="20">
                  <c:v>7.0445303020967966E-3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'!$U$31</c:f>
              <c:strCache>
                <c:ptCount val="1"/>
                <c:pt idx="0">
                  <c:v>Porcentaje de 
Exportaciones del PIB a USA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'Apertura '!$A$32:$A$52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'!$U$32:$U$52</c:f>
              <c:numCache>
                <c:formatCode>0.0000%</c:formatCode>
                <c:ptCount val="21"/>
                <c:pt idx="0">
                  <c:v>7.4343478304513787E-3</c:v>
                </c:pt>
                <c:pt idx="1">
                  <c:v>7.0894849115120525E-3</c:v>
                </c:pt>
                <c:pt idx="2">
                  <c:v>8.4445903998356161E-3</c:v>
                </c:pt>
                <c:pt idx="3">
                  <c:v>7.5461396115325064E-3</c:v>
                </c:pt>
                <c:pt idx="4">
                  <c:v>6.6195475423182562E-3</c:v>
                </c:pt>
                <c:pt idx="5">
                  <c:v>4.7955661774248086E-3</c:v>
                </c:pt>
                <c:pt idx="6">
                  <c:v>6.113793541896533E-3</c:v>
                </c:pt>
                <c:pt idx="7">
                  <c:v>4.1298479330524763E-3</c:v>
                </c:pt>
                <c:pt idx="8">
                  <c:v>3.8813614108234714E-3</c:v>
                </c:pt>
                <c:pt idx="9">
                  <c:v>3.3950865478305854E-3</c:v>
                </c:pt>
                <c:pt idx="10">
                  <c:v>3.8080353416204099E-3</c:v>
                </c:pt>
                <c:pt idx="11">
                  <c:v>3.8717610637160438E-3</c:v>
                </c:pt>
                <c:pt idx="12">
                  <c:v>3.7503652221160598E-3</c:v>
                </c:pt>
                <c:pt idx="13">
                  <c:v>3.4980296592159029E-3</c:v>
                </c:pt>
                <c:pt idx="14">
                  <c:v>2.7979994389620427E-3</c:v>
                </c:pt>
                <c:pt idx="15">
                  <c:v>2.4051287512384932E-3</c:v>
                </c:pt>
                <c:pt idx="16">
                  <c:v>2.2672982088141973E-3</c:v>
                </c:pt>
                <c:pt idx="17">
                  <c:v>1.8820900446903945E-3</c:v>
                </c:pt>
                <c:pt idx="18">
                  <c:v>1.7985542501697293E-3</c:v>
                </c:pt>
                <c:pt idx="19">
                  <c:v>1.9583944013648684E-3</c:v>
                </c:pt>
                <c:pt idx="20">
                  <c:v>1.9195330808570016E-3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'!$V$31</c:f>
              <c:strCache>
                <c:ptCount val="1"/>
                <c:pt idx="0">
                  <c:v>Porcentaje de 
Exportaciones del PIB a USA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'!$V$32:$V$52</c:f>
              <c:numCache>
                <c:formatCode>0.0000%</c:formatCode>
                <c:ptCount val="21"/>
                <c:pt idx="0">
                  <c:v>3.1652344871583955E-3</c:v>
                </c:pt>
                <c:pt idx="1">
                  <c:v>3.1480649213657024E-3</c:v>
                </c:pt>
                <c:pt idx="2">
                  <c:v>4.3664269214447526E-3</c:v>
                </c:pt>
                <c:pt idx="3">
                  <c:v>4.5132987592582793E-3</c:v>
                </c:pt>
                <c:pt idx="4">
                  <c:v>5.6148545332359639E-3</c:v>
                </c:pt>
                <c:pt idx="5">
                  <c:v>4.7196884450611386E-3</c:v>
                </c:pt>
                <c:pt idx="6">
                  <c:v>8.8396744975654529E-3</c:v>
                </c:pt>
                <c:pt idx="7">
                  <c:v>8.862660907743538E-3</c:v>
                </c:pt>
                <c:pt idx="8">
                  <c:v>7.0259264699707802E-3</c:v>
                </c:pt>
                <c:pt idx="9">
                  <c:v>6.1261868279182041E-3</c:v>
                </c:pt>
                <c:pt idx="10">
                  <c:v>5.9068950024659473E-3</c:v>
                </c:pt>
                <c:pt idx="11">
                  <c:v>4.8143661703571273E-3</c:v>
                </c:pt>
                <c:pt idx="12">
                  <c:v>3.7342949187115638E-3</c:v>
                </c:pt>
                <c:pt idx="13">
                  <c:v>4.5770464536106113E-3</c:v>
                </c:pt>
                <c:pt idx="14">
                  <c:v>7.1409194285264538E-3</c:v>
                </c:pt>
                <c:pt idx="15">
                  <c:v>4.0024236737848566E-3</c:v>
                </c:pt>
                <c:pt idx="16">
                  <c:v>5.7091823870686724E-3</c:v>
                </c:pt>
                <c:pt idx="17">
                  <c:v>3.2040804415434097E-3</c:v>
                </c:pt>
                <c:pt idx="18">
                  <c:v>5.1140571137025612E-3</c:v>
                </c:pt>
                <c:pt idx="19">
                  <c:v>3.2534271071917044E-3</c:v>
                </c:pt>
                <c:pt idx="20">
                  <c:v>5.9653020528632455E-3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5736"/>
        <c:axId val="202215344"/>
      </c:lineChart>
      <c:catAx>
        <c:axId val="20221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4952"/>
        <c:crosses val="autoZero"/>
        <c:auto val="1"/>
        <c:lblAlgn val="ctr"/>
        <c:lblOffset val="100"/>
        <c:noMultiLvlLbl val="0"/>
      </c:catAx>
      <c:valAx>
        <c:axId val="202214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4560"/>
        <c:crosses val="autoZero"/>
        <c:crossBetween val="between"/>
      </c:valAx>
      <c:valAx>
        <c:axId val="2022153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Importaciones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5736"/>
        <c:crosses val="max"/>
        <c:crossBetween val="between"/>
      </c:valAx>
      <c:catAx>
        <c:axId val="2022157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2215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'!$L$57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'!$A$58:$A$77</c:f>
              <c:numCache>
                <c:formatCode>General</c:formatCode>
                <c:ptCount val="20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</c:numCache>
            </c:numRef>
          </c:cat>
          <c:val>
            <c:numRef>
              <c:f>'Apertura '!$L$58:$L$77</c:f>
              <c:numCache>
                <c:formatCode>"$"\ #,##0</c:formatCode>
                <c:ptCount val="20"/>
                <c:pt idx="0">
                  <c:v>8100.201</c:v>
                </c:pt>
                <c:pt idx="1">
                  <c:v>8608.5149999999994</c:v>
                </c:pt>
                <c:pt idx="2">
                  <c:v>9089.1679999999997</c:v>
                </c:pt>
                <c:pt idx="3">
                  <c:v>9660.6239999999998</c:v>
                </c:pt>
                <c:pt idx="4">
                  <c:v>10284.779</c:v>
                </c:pt>
                <c:pt idx="5">
                  <c:v>10621.824000000001</c:v>
                </c:pt>
                <c:pt idx="6">
                  <c:v>10977.513999999999</c:v>
                </c:pt>
                <c:pt idx="7">
                  <c:v>11510.67</c:v>
                </c:pt>
                <c:pt idx="8">
                  <c:v>12274.928</c:v>
                </c:pt>
                <c:pt idx="9">
                  <c:v>13093.726000000001</c:v>
                </c:pt>
                <c:pt idx="10">
                  <c:v>13855.888000000001</c:v>
                </c:pt>
                <c:pt idx="11">
                  <c:v>14477.635</c:v>
                </c:pt>
                <c:pt idx="12">
                  <c:v>14718.582</c:v>
                </c:pt>
                <c:pt idx="13">
                  <c:v>14418.739</c:v>
                </c:pt>
                <c:pt idx="14">
                  <c:v>14964.371999999999</c:v>
                </c:pt>
                <c:pt idx="15">
                  <c:v>15517.925999999999</c:v>
                </c:pt>
                <c:pt idx="16">
                  <c:v>16155.254999999999</c:v>
                </c:pt>
                <c:pt idx="17">
                  <c:v>16663.16</c:v>
                </c:pt>
                <c:pt idx="18">
                  <c:v>17348.071499999998</c:v>
                </c:pt>
                <c:pt idx="19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16520"/>
        <c:axId val="202216912"/>
      </c:barChart>
      <c:lineChart>
        <c:grouping val="standard"/>
        <c:varyColors val="0"/>
        <c:ser>
          <c:idx val="1"/>
          <c:order val="1"/>
          <c:tx>
            <c:strRef>
              <c:f>'Apertura '!$M$57</c:f>
              <c:strCache>
                <c:ptCount val="1"/>
                <c:pt idx="0">
                  <c:v>Porcentaje de 
Exportaciones del PIB a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'!$M$58:$M$77</c:f>
              <c:numCache>
                <c:formatCode>0.0000000%</c:formatCode>
                <c:ptCount val="20"/>
                <c:pt idx="0">
                  <c:v>5.6201403026912554E-8</c:v>
                </c:pt>
                <c:pt idx="1">
                  <c:v>7.6700807514420335E-8</c:v>
                </c:pt>
                <c:pt idx="2">
                  <c:v>6.3476723502085153E-8</c:v>
                </c:pt>
                <c:pt idx="3">
                  <c:v>5.8504867283935278E-8</c:v>
                </c:pt>
                <c:pt idx="4">
                  <c:v>4.1224472203048803E-8</c:v>
                </c:pt>
                <c:pt idx="5">
                  <c:v>4.1387927346564979E-8</c:v>
                </c:pt>
                <c:pt idx="6">
                  <c:v>3.9417667606709516E-8</c:v>
                </c:pt>
                <c:pt idx="7">
                  <c:v>4.4362579936702217E-8</c:v>
                </c:pt>
                <c:pt idx="8">
                  <c:v>4.1127489138836491E-8</c:v>
                </c:pt>
                <c:pt idx="9">
                  <c:v>4.9696641200526096E-8</c:v>
                </c:pt>
                <c:pt idx="10">
                  <c:v>5.0245807630662126E-8</c:v>
                </c:pt>
                <c:pt idx="11">
                  <c:v>6.4545000063891695E-8</c:v>
                </c:pt>
                <c:pt idx="12">
                  <c:v>9.3328036287734748E-8</c:v>
                </c:pt>
                <c:pt idx="13">
                  <c:v>1.2236475727870514E-7</c:v>
                </c:pt>
                <c:pt idx="14">
                  <c:v>5.5931535516492079E-8</c:v>
                </c:pt>
                <c:pt idx="15">
                  <c:v>4.6439948096156624E-8</c:v>
                </c:pt>
                <c:pt idx="16">
                  <c:v>5.8652029448003178E-8</c:v>
                </c:pt>
                <c:pt idx="17">
                  <c:v>5.2003770953408572E-8</c:v>
                </c:pt>
                <c:pt idx="18">
                  <c:v>7.2751184706611382E-8</c:v>
                </c:pt>
                <c:pt idx="19">
                  <c:v>1.1998679606325208E-7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'!$N$57</c:f>
              <c:strCache>
                <c:ptCount val="1"/>
                <c:pt idx="0">
                  <c:v>Porcentaje de 
Exportaciones del PIB a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'!$N$58:$N$77</c:f>
              <c:numCache>
                <c:formatCode>0.0000000%</c:formatCode>
                <c:ptCount val="20"/>
                <c:pt idx="0">
                  <c:v>3.1804533615894225E-8</c:v>
                </c:pt>
                <c:pt idx="1">
                  <c:v>3.0070166573445015E-8</c:v>
                </c:pt>
                <c:pt idx="2">
                  <c:v>3.0686639855265085E-8</c:v>
                </c:pt>
                <c:pt idx="3">
                  <c:v>2.9824342609752747E-8</c:v>
                </c:pt>
                <c:pt idx="4">
                  <c:v>2.2672607841160221E-8</c:v>
                </c:pt>
                <c:pt idx="5">
                  <c:v>2.2271379002325777E-8</c:v>
                </c:pt>
                <c:pt idx="6">
                  <c:v>2.2076013567370537E-8</c:v>
                </c:pt>
                <c:pt idx="7">
                  <c:v>1.8368987469886637E-8</c:v>
                </c:pt>
                <c:pt idx="8">
                  <c:v>1.6502267548942039E-8</c:v>
                </c:pt>
                <c:pt idx="9">
                  <c:v>1.6042688460106772E-8</c:v>
                </c:pt>
                <c:pt idx="10">
                  <c:v>1.8289697708295564E-8</c:v>
                </c:pt>
                <c:pt idx="11">
                  <c:v>2.2235249541793256E-8</c:v>
                </c:pt>
                <c:pt idx="12">
                  <c:v>2.7903737330131391E-8</c:v>
                </c:pt>
                <c:pt idx="13">
                  <c:v>3.8558956161145584E-8</c:v>
                </c:pt>
                <c:pt idx="14">
                  <c:v>2.8250147617287247E-8</c:v>
                </c:pt>
                <c:pt idx="15">
                  <c:v>3.2304329006337578E-8</c:v>
                </c:pt>
                <c:pt idx="16">
                  <c:v>4.0594801381965193E-8</c:v>
                </c:pt>
                <c:pt idx="17">
                  <c:v>3.8115406201464786E-8</c:v>
                </c:pt>
                <c:pt idx="18">
                  <c:v>3.9413057180447987E-8</c:v>
                </c:pt>
                <c:pt idx="19">
                  <c:v>3.9460623159441274E-8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'!$O$57</c:f>
              <c:strCache>
                <c:ptCount val="1"/>
                <c:pt idx="0">
                  <c:v>Porcentaje de 
Exportaciones del PIB a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'!$O$58:$O$77</c:f>
              <c:numCache>
                <c:formatCode>0.0000000%</c:formatCode>
                <c:ptCount val="20"/>
                <c:pt idx="0">
                  <c:v>7.008020233078166E-8</c:v>
                </c:pt>
                <c:pt idx="1">
                  <c:v>7.0628525593554752E-8</c:v>
                </c:pt>
                <c:pt idx="2">
                  <c:v>7.1248962501298251E-8</c:v>
                </c:pt>
                <c:pt idx="3">
                  <c:v>5.0726647988784161E-8</c:v>
                </c:pt>
                <c:pt idx="4">
                  <c:v>4.3729441245164335E-8</c:v>
                </c:pt>
                <c:pt idx="5">
                  <c:v>4.8367771674620102E-8</c:v>
                </c:pt>
                <c:pt idx="6">
                  <c:v>4.0692627766177302E-8</c:v>
                </c:pt>
                <c:pt idx="7">
                  <c:v>4.194213195235377E-8</c:v>
                </c:pt>
                <c:pt idx="8">
                  <c:v>4.9397883718747679E-8</c:v>
                </c:pt>
                <c:pt idx="9">
                  <c:v>5.9479794826927033E-8</c:v>
                </c:pt>
                <c:pt idx="10">
                  <c:v>7.3179020788851633E-8</c:v>
                </c:pt>
                <c:pt idx="11">
                  <c:v>7.2535774800234995E-8</c:v>
                </c:pt>
                <c:pt idx="12">
                  <c:v>9.0050765624025462E-8</c:v>
                </c:pt>
                <c:pt idx="13">
                  <c:v>1.5471814678107428E-7</c:v>
                </c:pt>
                <c:pt idx="14">
                  <c:v>1.1059009151870858E-7</c:v>
                </c:pt>
                <c:pt idx="15">
                  <c:v>1.6558479625434484E-7</c:v>
                </c:pt>
                <c:pt idx="16">
                  <c:v>2.2501390439210029E-7</c:v>
                </c:pt>
                <c:pt idx="17">
                  <c:v>2.9608579615151031E-7</c:v>
                </c:pt>
                <c:pt idx="18">
                  <c:v>3.5463043716415397E-7</c:v>
                </c:pt>
                <c:pt idx="19">
                  <c:v>4.2941385265812732E-7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'!$P$57</c:f>
              <c:strCache>
                <c:ptCount val="1"/>
                <c:pt idx="0">
                  <c:v>Porcentaje de 
Exportaciones del PIB a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'!$P$58:$P$77</c:f>
              <c:numCache>
                <c:formatCode>0.0000000%</c:formatCode>
                <c:ptCount val="20"/>
                <c:pt idx="0">
                  <c:v>1.9093931372814081E-8</c:v>
                </c:pt>
                <c:pt idx="1">
                  <c:v>1.5786080061427553E-8</c:v>
                </c:pt>
                <c:pt idx="2">
                  <c:v>1.8179779161304974E-8</c:v>
                </c:pt>
                <c:pt idx="3">
                  <c:v>1.4996065575060162E-8</c:v>
                </c:pt>
                <c:pt idx="4">
                  <c:v>1.3586038649931126E-8</c:v>
                </c:pt>
                <c:pt idx="5">
                  <c:v>1.4149138509544125E-8</c:v>
                </c:pt>
                <c:pt idx="6">
                  <c:v>1.0582482062878718E-8</c:v>
                </c:pt>
                <c:pt idx="7">
                  <c:v>8.3473854258700842E-9</c:v>
                </c:pt>
                <c:pt idx="8">
                  <c:v>1.1540091640456058E-8</c:v>
                </c:pt>
                <c:pt idx="9">
                  <c:v>1.1036969767047207E-8</c:v>
                </c:pt>
                <c:pt idx="10">
                  <c:v>1.1140562914480832E-8</c:v>
                </c:pt>
                <c:pt idx="11">
                  <c:v>1.2607307961555877E-8</c:v>
                </c:pt>
                <c:pt idx="12">
                  <c:v>1.0934076190219954E-8</c:v>
                </c:pt>
                <c:pt idx="13">
                  <c:v>1.1349226447610988E-8</c:v>
                </c:pt>
                <c:pt idx="14">
                  <c:v>6.8229933070362055E-9</c:v>
                </c:pt>
                <c:pt idx="15">
                  <c:v>7.3158236480828691E-9</c:v>
                </c:pt>
                <c:pt idx="16">
                  <c:v>8.9989633094618443E-9</c:v>
                </c:pt>
                <c:pt idx="17">
                  <c:v>8.521590862717516E-9</c:v>
                </c:pt>
                <c:pt idx="18">
                  <c:v>1.0801335468325687E-8</c:v>
                </c:pt>
                <c:pt idx="19">
                  <c:v>8.7343135307992509E-9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'!$Q$57</c:f>
              <c:strCache>
                <c:ptCount val="1"/>
                <c:pt idx="0">
                  <c:v>Porcentaje de 
Exportaciones del PIB a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'!$Q$58:$Q$77</c:f>
              <c:numCache>
                <c:formatCode>0.0000000%</c:formatCode>
                <c:ptCount val="20"/>
                <c:pt idx="0">
                  <c:v>3.7141379701565434E-8</c:v>
                </c:pt>
                <c:pt idx="1">
                  <c:v>3.7182503370209606E-8</c:v>
                </c:pt>
                <c:pt idx="2">
                  <c:v>3.773467010401832E-8</c:v>
                </c:pt>
                <c:pt idx="3">
                  <c:v>3.1043555571565568E-8</c:v>
                </c:pt>
                <c:pt idx="4">
                  <c:v>2.4068410512272552E-8</c:v>
                </c:pt>
                <c:pt idx="5">
                  <c:v>2.0776475396316111E-8</c:v>
                </c:pt>
                <c:pt idx="6">
                  <c:v>1.9522349322442226E-8</c:v>
                </c:pt>
                <c:pt idx="7">
                  <c:v>1.6286974346410767E-8</c:v>
                </c:pt>
                <c:pt idx="8">
                  <c:v>1.5575072456636814E-8</c:v>
                </c:pt>
                <c:pt idx="9">
                  <c:v>1.361555984904526E-8</c:v>
                </c:pt>
                <c:pt idx="10">
                  <c:v>1.862248287515026E-8</c:v>
                </c:pt>
                <c:pt idx="11">
                  <c:v>2.3014217584570957E-8</c:v>
                </c:pt>
                <c:pt idx="12">
                  <c:v>2.9983311164078171E-8</c:v>
                </c:pt>
                <c:pt idx="13">
                  <c:v>3.8155073963125344E-8</c:v>
                </c:pt>
                <c:pt idx="14">
                  <c:v>2.6269889708702776E-8</c:v>
                </c:pt>
                <c:pt idx="15">
                  <c:v>2.9673312013473969E-8</c:v>
                </c:pt>
                <c:pt idx="16">
                  <c:v>3.4539233766350327E-8</c:v>
                </c:pt>
                <c:pt idx="17">
                  <c:v>3.7939074281228772E-8</c:v>
                </c:pt>
                <c:pt idx="18">
                  <c:v>3.631607311510101E-8</c:v>
                </c:pt>
                <c:pt idx="19">
                  <c:v>3.5697128366217944E-8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'!$R$57</c:f>
              <c:strCache>
                <c:ptCount val="1"/>
                <c:pt idx="0">
                  <c:v>Porcentaje de 
Exportaciones del PIB a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'!$R$58:$R$77</c:f>
              <c:numCache>
                <c:formatCode>0.0000000%</c:formatCode>
                <c:ptCount val="20"/>
                <c:pt idx="0">
                  <c:v>3.0255457241122783E-8</c:v>
                </c:pt>
                <c:pt idx="1">
                  <c:v>2.2990246052890658E-8</c:v>
                </c:pt>
                <c:pt idx="2">
                  <c:v>2.2212162653391378E-8</c:v>
                </c:pt>
                <c:pt idx="3">
                  <c:v>1.659340059192864E-8</c:v>
                </c:pt>
                <c:pt idx="4">
                  <c:v>1.0605996298024487E-8</c:v>
                </c:pt>
                <c:pt idx="5">
                  <c:v>8.3602437773399364E-9</c:v>
                </c:pt>
                <c:pt idx="6">
                  <c:v>8.8241977190828469E-9</c:v>
                </c:pt>
                <c:pt idx="7">
                  <c:v>6.4083473855127464E-9</c:v>
                </c:pt>
                <c:pt idx="8">
                  <c:v>6.6529272513859139E-9</c:v>
                </c:pt>
                <c:pt idx="9">
                  <c:v>1.1198404258650287E-8</c:v>
                </c:pt>
                <c:pt idx="10">
                  <c:v>1.4782201905789076E-8</c:v>
                </c:pt>
                <c:pt idx="11">
                  <c:v>1.9736371997221919E-8</c:v>
                </c:pt>
                <c:pt idx="12">
                  <c:v>1.9196145389549075E-8</c:v>
                </c:pt>
                <c:pt idx="13">
                  <c:v>3.3770372429933016E-8</c:v>
                </c:pt>
                <c:pt idx="14">
                  <c:v>2.5078710686956994E-8</c:v>
                </c:pt>
                <c:pt idx="15">
                  <c:v>2.7526212330178663E-8</c:v>
                </c:pt>
                <c:pt idx="16">
                  <c:v>4.134012555047878E-8</c:v>
                </c:pt>
                <c:pt idx="17">
                  <c:v>3.2500375979106001E-8</c:v>
                </c:pt>
                <c:pt idx="18">
                  <c:v>3.8842644843837547E-8</c:v>
                </c:pt>
                <c:pt idx="19">
                  <c:v>3.0807009540761033E-8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'!$S$57</c:f>
              <c:strCache>
                <c:ptCount val="1"/>
                <c:pt idx="0">
                  <c:v>Porcentaje de 
Exportaciones del PIB a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'!$S$58:$S$77</c:f>
              <c:numCache>
                <c:formatCode>0.0000000%</c:formatCode>
                <c:ptCount val="20"/>
                <c:pt idx="0">
                  <c:v>9.0976428733064781E-8</c:v>
                </c:pt>
                <c:pt idx="1">
                  <c:v>7.3485981031571655E-8</c:v>
                </c:pt>
                <c:pt idx="2">
                  <c:v>7.8877302410957737E-8</c:v>
                </c:pt>
                <c:pt idx="3">
                  <c:v>6.7285924387492983E-8</c:v>
                </c:pt>
                <c:pt idx="4">
                  <c:v>5.3659498565793198E-8</c:v>
                </c:pt>
                <c:pt idx="5">
                  <c:v>5.5248773845245408E-8</c:v>
                </c:pt>
                <c:pt idx="6">
                  <c:v>5.4405206770859052E-8</c:v>
                </c:pt>
                <c:pt idx="7">
                  <c:v>4.9692467076199732E-8</c:v>
                </c:pt>
                <c:pt idx="8">
                  <c:v>4.7662593214396044E-8</c:v>
                </c:pt>
                <c:pt idx="9">
                  <c:v>5.3330436729774247E-8</c:v>
                </c:pt>
                <c:pt idx="10">
                  <c:v>6.0708891194847985E-8</c:v>
                </c:pt>
                <c:pt idx="11">
                  <c:v>6.9012874547534859E-8</c:v>
                </c:pt>
                <c:pt idx="12">
                  <c:v>8.6694539324508293E-8</c:v>
                </c:pt>
                <c:pt idx="13">
                  <c:v>1.0820918091380944E-7</c:v>
                </c:pt>
                <c:pt idx="14">
                  <c:v>8.2649032314887659E-8</c:v>
                </c:pt>
                <c:pt idx="15">
                  <c:v>9.4148482342292398E-8</c:v>
                </c:pt>
                <c:pt idx="16">
                  <c:v>1.0994900724253501E-7</c:v>
                </c:pt>
                <c:pt idx="17">
                  <c:v>1.1223432026098292E-7</c:v>
                </c:pt>
                <c:pt idx="18">
                  <c:v>1.0909520824836352E-7</c:v>
                </c:pt>
                <c:pt idx="19">
                  <c:v>1.0850365537497195E-7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'!$T$57</c:f>
              <c:strCache>
                <c:ptCount val="1"/>
                <c:pt idx="0">
                  <c:v>Porcentaje de 
Exportaciones del PIB a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'!$T$58:$T$77</c:f>
              <c:numCache>
                <c:formatCode>0.0000000%</c:formatCode>
                <c:ptCount val="20"/>
                <c:pt idx="0">
                  <c:v>1.1714744683496126E-7</c:v>
                </c:pt>
                <c:pt idx="1">
                  <c:v>1.1824410609727694E-7</c:v>
                </c:pt>
                <c:pt idx="2">
                  <c:v>1.2159994666178466E-7</c:v>
                </c:pt>
                <c:pt idx="3">
                  <c:v>9.3811629041767907E-8</c:v>
                </c:pt>
                <c:pt idx="4">
                  <c:v>7.2557065737630334E-8</c:v>
                </c:pt>
                <c:pt idx="5">
                  <c:v>6.5623462222684167E-8</c:v>
                </c:pt>
                <c:pt idx="6">
                  <c:v>7.3610518192005953E-8</c:v>
                </c:pt>
                <c:pt idx="7">
                  <c:v>5.4271550570036319E-8</c:v>
                </c:pt>
                <c:pt idx="8">
                  <c:v>6.0753953424411117E-8</c:v>
                </c:pt>
                <c:pt idx="9">
                  <c:v>6.5930814574858216E-8</c:v>
                </c:pt>
                <c:pt idx="10">
                  <c:v>8.4074278819228328E-8</c:v>
                </c:pt>
                <c:pt idx="11">
                  <c:v>9.7462153383477347E-8</c:v>
                </c:pt>
                <c:pt idx="12">
                  <c:v>1.2039979150165415E-7</c:v>
                </c:pt>
                <c:pt idx="13">
                  <c:v>1.5706126166788929E-7</c:v>
                </c:pt>
                <c:pt idx="14">
                  <c:v>1.4225853934932922E-7</c:v>
                </c:pt>
                <c:pt idx="15">
                  <c:v>1.5492599152747604E-7</c:v>
                </c:pt>
                <c:pt idx="16">
                  <c:v>1.5849628322177521E-7</c:v>
                </c:pt>
                <c:pt idx="17">
                  <c:v>1.5634313371533369E-7</c:v>
                </c:pt>
                <c:pt idx="18">
                  <c:v>1.3175870695483356E-7</c:v>
                </c:pt>
                <c:pt idx="19">
                  <c:v>1.3307004609573658E-7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'!$U$57</c:f>
              <c:strCache>
                <c:ptCount val="1"/>
                <c:pt idx="0">
                  <c:v>Porcentaje de 
Exportaciones del PIB a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'!$U$58:$U$77</c:f>
              <c:numCache>
                <c:formatCode>0.0000000%</c:formatCode>
                <c:ptCount val="20"/>
                <c:pt idx="0">
                  <c:v>8.4902989444336017E-8</c:v>
                </c:pt>
                <c:pt idx="1">
                  <c:v>8.0015559594192496E-8</c:v>
                </c:pt>
                <c:pt idx="2">
                  <c:v>9.90955230445735E-8</c:v>
                </c:pt>
                <c:pt idx="3">
                  <c:v>7.6896712883142959E-8</c:v>
                </c:pt>
                <c:pt idx="4">
                  <c:v>5.5471620829188451E-8</c:v>
                </c:pt>
                <c:pt idx="5">
                  <c:v>4.5097027873932016E-8</c:v>
                </c:pt>
                <c:pt idx="6">
                  <c:v>5.4693275635995546E-8</c:v>
                </c:pt>
                <c:pt idx="7">
                  <c:v>3.5136965789133035E-8</c:v>
                </c:pt>
                <c:pt idx="8">
                  <c:v>2.9939490072772728E-8</c:v>
                </c:pt>
                <c:pt idx="9">
                  <c:v>3.0356470037634814E-8</c:v>
                </c:pt>
                <c:pt idx="10">
                  <c:v>4.0281035903292521E-8</c:v>
                </c:pt>
                <c:pt idx="11">
                  <c:v>4.3481562907201348E-8</c:v>
                </c:pt>
                <c:pt idx="12">
                  <c:v>5.2850716733446196E-8</c:v>
                </c:pt>
                <c:pt idx="13">
                  <c:v>5.9190876816620372E-8</c:v>
                </c:pt>
                <c:pt idx="14">
                  <c:v>4.3719369112181921E-8</c:v>
                </c:pt>
                <c:pt idx="15">
                  <c:v>4.4485048324112386E-8</c:v>
                </c:pt>
                <c:pt idx="16">
                  <c:v>4.7073610661051164E-8</c:v>
                </c:pt>
                <c:pt idx="17">
                  <c:v>4.1752755299715053E-8</c:v>
                </c:pt>
                <c:pt idx="18">
                  <c:v>3.9416238571532288E-8</c:v>
                </c:pt>
                <c:pt idx="19">
                  <c:v>4.1293139865858327E-8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'!$V$57</c:f>
              <c:strCache>
                <c:ptCount val="1"/>
                <c:pt idx="0">
                  <c:v>Porcentaje de 
Exportaciones del PIB a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'!$V$58:$V$77</c:f>
              <c:numCache>
                <c:formatCode>0.0000000%</c:formatCode>
                <c:ptCount val="20"/>
                <c:pt idx="0">
                  <c:v>3.6148143237433244E-8</c:v>
                </c:pt>
                <c:pt idx="1">
                  <c:v>3.5530673873484569E-8</c:v>
                </c:pt>
                <c:pt idx="2">
                  <c:v>5.1239117485780874E-8</c:v>
                </c:pt>
                <c:pt idx="3">
                  <c:v>4.5991441546633013E-8</c:v>
                </c:pt>
                <c:pt idx="4">
                  <c:v>4.7052321882657859E-8</c:v>
                </c:pt>
                <c:pt idx="5">
                  <c:v>4.4383481217538534E-8</c:v>
                </c:pt>
                <c:pt idx="6">
                  <c:v>7.9078685028322438E-8</c:v>
                </c:pt>
                <c:pt idx="7">
                  <c:v>7.5403990210821784E-8</c:v>
                </c:pt>
                <c:pt idx="8">
                  <c:v>5.4195585913009026E-8</c:v>
                </c:pt>
                <c:pt idx="9">
                  <c:v>5.4776043045348573E-8</c:v>
                </c:pt>
                <c:pt idx="10">
                  <c:v>6.2482573906486525E-8</c:v>
                </c:pt>
                <c:pt idx="11">
                  <c:v>5.4067428761672747E-8</c:v>
                </c:pt>
                <c:pt idx="12">
                  <c:v>5.2624251575321585E-8</c:v>
                </c:pt>
                <c:pt idx="13">
                  <c:v>7.7449141148889654E-8</c:v>
                </c:pt>
                <c:pt idx="14">
                  <c:v>1.1157846851174243E-7</c:v>
                </c:pt>
                <c:pt idx="15">
                  <c:v>7.4028473714850824E-8</c:v>
                </c:pt>
                <c:pt idx="16">
                  <c:v>1.18533957217017E-7</c:v>
                </c:pt>
                <c:pt idx="17">
                  <c:v>7.1080120217293713E-8</c:v>
                </c:pt>
                <c:pt idx="18">
                  <c:v>1.1207718379532849E-7</c:v>
                </c:pt>
                <c:pt idx="19">
                  <c:v>6.8599164952173615E-8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7696"/>
        <c:axId val="202217304"/>
      </c:lineChart>
      <c:catAx>
        <c:axId val="20221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6912"/>
        <c:crosses val="autoZero"/>
        <c:auto val="1"/>
        <c:lblAlgn val="ctr"/>
        <c:lblOffset val="100"/>
        <c:noMultiLvlLbl val="0"/>
      </c:catAx>
      <c:valAx>
        <c:axId val="20221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6520"/>
        <c:crosses val="autoZero"/>
        <c:crossBetween val="between"/>
      </c:valAx>
      <c:valAx>
        <c:axId val="202217304"/>
        <c:scaling>
          <c:orientation val="minMax"/>
          <c:max val="5.000000000000003E-7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Exportaciones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7696"/>
        <c:crosses val="max"/>
        <c:crossBetween val="between"/>
        <c:majorUnit val="1.0000000000000005E-7"/>
      </c:valAx>
      <c:catAx>
        <c:axId val="20221769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2217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'!$L$82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'!$A$83:$A$103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'!$L$83:$L$103</c:f>
              <c:numCache>
                <c:formatCode>"$"\ #,##0</c:formatCode>
                <c:ptCount val="21"/>
                <c:pt idx="0">
                  <c:v>7664.06</c:v>
                </c:pt>
                <c:pt idx="1">
                  <c:v>8100.201</c:v>
                </c:pt>
                <c:pt idx="2">
                  <c:v>8608.5149999999994</c:v>
                </c:pt>
                <c:pt idx="3">
                  <c:v>9089.1679999999997</c:v>
                </c:pt>
                <c:pt idx="4">
                  <c:v>9660.6239999999998</c:v>
                </c:pt>
                <c:pt idx="5">
                  <c:v>10284.779</c:v>
                </c:pt>
                <c:pt idx="6">
                  <c:v>10621.824000000001</c:v>
                </c:pt>
                <c:pt idx="7">
                  <c:v>10977.513999999999</c:v>
                </c:pt>
                <c:pt idx="8">
                  <c:v>11510.67</c:v>
                </c:pt>
                <c:pt idx="9">
                  <c:v>12274.928</c:v>
                </c:pt>
                <c:pt idx="10">
                  <c:v>13093.726000000001</c:v>
                </c:pt>
                <c:pt idx="11">
                  <c:v>13855.888000000001</c:v>
                </c:pt>
                <c:pt idx="12">
                  <c:v>14477.635</c:v>
                </c:pt>
                <c:pt idx="13">
                  <c:v>14718.582</c:v>
                </c:pt>
                <c:pt idx="14">
                  <c:v>14418.739</c:v>
                </c:pt>
                <c:pt idx="15">
                  <c:v>14964.371999999999</c:v>
                </c:pt>
                <c:pt idx="16">
                  <c:v>15517.925999999999</c:v>
                </c:pt>
                <c:pt idx="17">
                  <c:v>16155.254999999999</c:v>
                </c:pt>
                <c:pt idx="18">
                  <c:v>16663.16</c:v>
                </c:pt>
                <c:pt idx="19">
                  <c:v>17348.071499999998</c:v>
                </c:pt>
                <c:pt idx="20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13776"/>
        <c:axId val="202213384"/>
      </c:barChart>
      <c:lineChart>
        <c:grouping val="standard"/>
        <c:varyColors val="0"/>
        <c:ser>
          <c:idx val="1"/>
          <c:order val="1"/>
          <c:tx>
            <c:strRef>
              <c:f>'Apertura '!$M$82</c:f>
              <c:strCache>
                <c:ptCount val="1"/>
                <c:pt idx="0">
                  <c:v>Porcentaje de 
Importaciones del PIB en USA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'!$M$83:$M$103</c:f>
              <c:numCache>
                <c:formatCode>0.00000000%</c:formatCode>
                <c:ptCount val="21"/>
                <c:pt idx="0">
                  <c:v>3.3074770356703885E-7</c:v>
                </c:pt>
                <c:pt idx="1">
                  <c:v>3.8750023215473295E-7</c:v>
                </c:pt>
                <c:pt idx="2">
                  <c:v>3.881912235734038E-7</c:v>
                </c:pt>
                <c:pt idx="3">
                  <c:v>3.4081572515768223E-7</c:v>
                </c:pt>
                <c:pt idx="4">
                  <c:v>4.52717277269046E-7</c:v>
                </c:pt>
                <c:pt idx="5">
                  <c:v>4.7937740674836082E-7</c:v>
                </c:pt>
                <c:pt idx="6">
                  <c:v>3.4139677168441126E-7</c:v>
                </c:pt>
                <c:pt idx="7">
                  <c:v>3.3228103958692286E-7</c:v>
                </c:pt>
                <c:pt idx="8">
                  <c:v>3.2748376497632201E-7</c:v>
                </c:pt>
                <c:pt idx="9">
                  <c:v>3.5796363522458138E-7</c:v>
                </c:pt>
                <c:pt idx="10">
                  <c:v>4.4331889219310073E-7</c:v>
                </c:pt>
                <c:pt idx="11">
                  <c:v>4.7641952792920955E-7</c:v>
                </c:pt>
                <c:pt idx="12">
                  <c:v>5.1678995768300551E-7</c:v>
                </c:pt>
                <c:pt idx="13">
                  <c:v>7.0742017220137097E-7</c:v>
                </c:pt>
                <c:pt idx="14">
                  <c:v>6.6306416871822146E-7</c:v>
                </c:pt>
                <c:pt idx="15">
                  <c:v>8.7317809882031808E-7</c:v>
                </c:pt>
                <c:pt idx="16">
                  <c:v>1.0849893768020288E-6</c:v>
                </c:pt>
                <c:pt idx="17">
                  <c:v>1.0379128047808593E-6</c:v>
                </c:pt>
                <c:pt idx="18">
                  <c:v>8.8239265811526738E-7</c:v>
                </c:pt>
                <c:pt idx="19">
                  <c:v>6.2284387310716365E-7</c:v>
                </c:pt>
                <c:pt idx="20">
                  <c:v>4.0876162707118231E-7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'!$N$82</c:f>
              <c:strCache>
                <c:ptCount val="1"/>
                <c:pt idx="0">
                  <c:v>Porcentaje de 
Importaciones del PIB en USA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'!$N$83:$N$103</c:f>
              <c:numCache>
                <c:formatCode>0.00000000%</c:formatCode>
                <c:ptCount val="21"/>
                <c:pt idx="0">
                  <c:v>1.2583400182148886E-8</c:v>
                </c:pt>
                <c:pt idx="1">
                  <c:v>1.2076638838962144E-8</c:v>
                </c:pt>
                <c:pt idx="2">
                  <c:v>9.5169372417890901E-9</c:v>
                </c:pt>
                <c:pt idx="3">
                  <c:v>1.0036501690803822E-8</c:v>
                </c:pt>
                <c:pt idx="4">
                  <c:v>8.3054405181280208E-9</c:v>
                </c:pt>
                <c:pt idx="5">
                  <c:v>8.0083948327912541E-9</c:v>
                </c:pt>
                <c:pt idx="6">
                  <c:v>1.0144163187038309E-8</c:v>
                </c:pt>
                <c:pt idx="7">
                  <c:v>1.089096083138678E-8</c:v>
                </c:pt>
                <c:pt idx="8">
                  <c:v>1.3601722401910575E-8</c:v>
                </c:pt>
                <c:pt idx="9">
                  <c:v>1.4641367265046279E-8</c:v>
                </c:pt>
                <c:pt idx="10">
                  <c:v>1.2798855268546172E-8</c:v>
                </c:pt>
                <c:pt idx="11">
                  <c:v>1.2860394440255289E-8</c:v>
                </c:pt>
                <c:pt idx="12">
                  <c:v>9.9092992743635262E-9</c:v>
                </c:pt>
                <c:pt idx="13">
                  <c:v>9.7761183108535847E-9</c:v>
                </c:pt>
                <c:pt idx="14">
                  <c:v>1.0913385907047766E-8</c:v>
                </c:pt>
                <c:pt idx="15">
                  <c:v>1.3896572806396419E-8</c:v>
                </c:pt>
                <c:pt idx="16">
                  <c:v>1.2207656422643077E-8</c:v>
                </c:pt>
                <c:pt idx="17">
                  <c:v>1.4036501806997167E-8</c:v>
                </c:pt>
                <c:pt idx="18">
                  <c:v>1.0819032464430517E-8</c:v>
                </c:pt>
                <c:pt idx="19">
                  <c:v>1.3942116793788869E-8</c:v>
                </c:pt>
                <c:pt idx="20">
                  <c:v>1.2092098978570009E-8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'!$O$82</c:f>
              <c:strCache>
                <c:ptCount val="1"/>
                <c:pt idx="0">
                  <c:v>Porcentaje de 
Importaciones del PIB en USA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'!$O$83:$O$103</c:f>
              <c:numCache>
                <c:formatCode>0.00000000%</c:formatCode>
                <c:ptCount val="21"/>
                <c:pt idx="0">
                  <c:v>4.2603043034631774E-8</c:v>
                </c:pt>
                <c:pt idx="1">
                  <c:v>4.8335054525190179E-8</c:v>
                </c:pt>
                <c:pt idx="2">
                  <c:v>4.4789434995466701E-8</c:v>
                </c:pt>
                <c:pt idx="3">
                  <c:v>3.3000922196619092E-8</c:v>
                </c:pt>
                <c:pt idx="4">
                  <c:v>5.3178297074805933E-8</c:v>
                </c:pt>
                <c:pt idx="5">
                  <c:v>6.5055253982608671E-8</c:v>
                </c:pt>
                <c:pt idx="6">
                  <c:v>6.7844943392020045E-8</c:v>
                </c:pt>
                <c:pt idx="7">
                  <c:v>6.5545088897176541E-8</c:v>
                </c:pt>
                <c:pt idx="8">
                  <c:v>6.7418051425329721E-8</c:v>
                </c:pt>
                <c:pt idx="9">
                  <c:v>6.8630651682844894E-8</c:v>
                </c:pt>
                <c:pt idx="10">
                  <c:v>7.827796266700556E-8</c:v>
                </c:pt>
                <c:pt idx="11">
                  <c:v>1.0200752387721378E-7</c:v>
                </c:pt>
                <c:pt idx="12">
                  <c:v>9.565908838011179E-8</c:v>
                </c:pt>
                <c:pt idx="13">
                  <c:v>1.3374281734476867E-7</c:v>
                </c:pt>
                <c:pt idx="14">
                  <c:v>1.0191757136321006E-7</c:v>
                </c:pt>
                <c:pt idx="15">
                  <c:v>9.3614146854943197E-8</c:v>
                </c:pt>
                <c:pt idx="16">
                  <c:v>1.3070255322779603E-7</c:v>
                </c:pt>
                <c:pt idx="17">
                  <c:v>9.2502538585741914E-8</c:v>
                </c:pt>
                <c:pt idx="18">
                  <c:v>6.6609076909781818E-8</c:v>
                </c:pt>
                <c:pt idx="19">
                  <c:v>6.8639666893233635E-8</c:v>
                </c:pt>
                <c:pt idx="20">
                  <c:v>4.0273652314849798E-8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'!$P$82</c:f>
              <c:strCache>
                <c:ptCount val="1"/>
                <c:pt idx="0">
                  <c:v>Porcentaje de 
Importaciones del PIB en USA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'!$P$83:$P$103</c:f>
              <c:numCache>
                <c:formatCode>0.00000000%</c:formatCode>
                <c:ptCount val="21"/>
                <c:pt idx="0">
                  <c:v>5.8866860776142148E-8</c:v>
                </c:pt>
                <c:pt idx="1">
                  <c:v>4.8571473473312575E-8</c:v>
                </c:pt>
                <c:pt idx="2">
                  <c:v>4.0497029394733005E-8</c:v>
                </c:pt>
                <c:pt idx="3">
                  <c:v>3.6801800230780205E-8</c:v>
                </c:pt>
                <c:pt idx="4">
                  <c:v>3.5792715046150226E-8</c:v>
                </c:pt>
                <c:pt idx="5">
                  <c:v>3.701523902458186E-8</c:v>
                </c:pt>
                <c:pt idx="6">
                  <c:v>3.4543804058511982E-8</c:v>
                </c:pt>
                <c:pt idx="7">
                  <c:v>3.1957446103006561E-8</c:v>
                </c:pt>
                <c:pt idx="8">
                  <c:v>4.4600186175087986E-8</c:v>
                </c:pt>
                <c:pt idx="9">
                  <c:v>5.0322107877129712E-8</c:v>
                </c:pt>
                <c:pt idx="10">
                  <c:v>4.4349700230476792E-8</c:v>
                </c:pt>
                <c:pt idx="11">
                  <c:v>3.7247147349920845E-8</c:v>
                </c:pt>
                <c:pt idx="12">
                  <c:v>2.7707235539506284E-8</c:v>
                </c:pt>
                <c:pt idx="13">
                  <c:v>2.542105034302897E-8</c:v>
                </c:pt>
                <c:pt idx="14">
                  <c:v>1.9003335173762422E-8</c:v>
                </c:pt>
                <c:pt idx="15">
                  <c:v>2.1496173912276439E-8</c:v>
                </c:pt>
                <c:pt idx="16">
                  <c:v>1.9904328774347809E-8</c:v>
                </c:pt>
                <c:pt idx="17">
                  <c:v>1.854938278597274E-8</c:v>
                </c:pt>
                <c:pt idx="18">
                  <c:v>1.9778909822626684E-8</c:v>
                </c:pt>
                <c:pt idx="19">
                  <c:v>1.8789208183745385E-8</c:v>
                </c:pt>
                <c:pt idx="20">
                  <c:v>2.0359853203288176E-8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'!$Q$82</c:f>
              <c:strCache>
                <c:ptCount val="1"/>
                <c:pt idx="0">
                  <c:v>Porcentaje de 
Importaciones del PIB en USA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'!$Q$83:$Q$103</c:f>
              <c:numCache>
                <c:formatCode>0.00000000%</c:formatCode>
                <c:ptCount val="21"/>
                <c:pt idx="0">
                  <c:v>8.094041669819913E-9</c:v>
                </c:pt>
                <c:pt idx="1">
                  <c:v>7.1709011912173537E-9</c:v>
                </c:pt>
                <c:pt idx="2">
                  <c:v>6.7097476161684105E-9</c:v>
                </c:pt>
                <c:pt idx="3">
                  <c:v>6.9519838339438782E-9</c:v>
                </c:pt>
                <c:pt idx="4">
                  <c:v>9.4114967107714783E-9</c:v>
                </c:pt>
                <c:pt idx="5">
                  <c:v>8.9793389823933029E-9</c:v>
                </c:pt>
                <c:pt idx="6">
                  <c:v>1.0081075058295072E-8</c:v>
                </c:pt>
                <c:pt idx="7">
                  <c:v>1.25175416765581E-8</c:v>
                </c:pt>
                <c:pt idx="8">
                  <c:v>1.55809179656788E-8</c:v>
                </c:pt>
                <c:pt idx="9">
                  <c:v>1.4975484988588123E-8</c:v>
                </c:pt>
                <c:pt idx="10">
                  <c:v>1.595852418173406E-8</c:v>
                </c:pt>
                <c:pt idx="11">
                  <c:v>1.7657843077253509E-8</c:v>
                </c:pt>
                <c:pt idx="12">
                  <c:v>1.5856222442408582E-8</c:v>
                </c:pt>
                <c:pt idx="13">
                  <c:v>1.41023605398944E-8</c:v>
                </c:pt>
                <c:pt idx="14">
                  <c:v>1.1619543914346464E-8</c:v>
                </c:pt>
                <c:pt idx="15">
                  <c:v>1.2698765574659598E-8</c:v>
                </c:pt>
                <c:pt idx="16">
                  <c:v>1.2372004544937255E-8</c:v>
                </c:pt>
                <c:pt idx="17">
                  <c:v>1.2178697024590452E-8</c:v>
                </c:pt>
                <c:pt idx="18">
                  <c:v>1.0807843770329276E-8</c:v>
                </c:pt>
                <c:pt idx="19">
                  <c:v>1.3535436201078606E-8</c:v>
                </c:pt>
                <c:pt idx="20">
                  <c:v>1.2897279243835569E-8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'!$R$82</c:f>
              <c:strCache>
                <c:ptCount val="1"/>
                <c:pt idx="0">
                  <c:v>Porcentaje de 
Importaciones del PIB en USA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'!$R$83:$R$103</c:f>
              <c:numCache>
                <c:formatCode>0.00000000%</c:formatCode>
                <c:ptCount val="21"/>
                <c:pt idx="0">
                  <c:v>2.9096223150653831E-10</c:v>
                </c:pt>
                <c:pt idx="1">
                  <c:v>2.3047983624110068E-10</c:v>
                </c:pt>
                <c:pt idx="2">
                  <c:v>2.2024600061683115E-10</c:v>
                </c:pt>
                <c:pt idx="3">
                  <c:v>2.2352177889109324E-10</c:v>
                </c:pt>
                <c:pt idx="4">
                  <c:v>3.3065835084772991E-10</c:v>
                </c:pt>
                <c:pt idx="5">
                  <c:v>2.5792649506615548E-10</c:v>
                </c:pt>
                <c:pt idx="6">
                  <c:v>1.998609654989576E-10</c:v>
                </c:pt>
                <c:pt idx="7">
                  <c:v>1.8763264615285392E-10</c:v>
                </c:pt>
                <c:pt idx="8">
                  <c:v>2.596073034845061E-10</c:v>
                </c:pt>
                <c:pt idx="9">
                  <c:v>2.9413516722867944E-10</c:v>
                </c:pt>
                <c:pt idx="10">
                  <c:v>4.7786802625929399E-10</c:v>
                </c:pt>
                <c:pt idx="11">
                  <c:v>6.0157840479080078E-10</c:v>
                </c:pt>
                <c:pt idx="12">
                  <c:v>5.9397809103489623E-10</c:v>
                </c:pt>
                <c:pt idx="13">
                  <c:v>6.4893907578868668E-10</c:v>
                </c:pt>
                <c:pt idx="14">
                  <c:v>3.9666388302056097E-10</c:v>
                </c:pt>
                <c:pt idx="15">
                  <c:v>4.9094569421289453E-10</c:v>
                </c:pt>
                <c:pt idx="16">
                  <c:v>5.1263010275986635E-10</c:v>
                </c:pt>
                <c:pt idx="17">
                  <c:v>8.6673011351414752E-10</c:v>
                </c:pt>
                <c:pt idx="18">
                  <c:v>6.4405796979684527E-10</c:v>
                </c:pt>
                <c:pt idx="19">
                  <c:v>7.7361054224384539E-10</c:v>
                </c:pt>
                <c:pt idx="20">
                  <c:v>9.6219278145490207E-10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'!$S$82</c:f>
              <c:strCache>
                <c:ptCount val="1"/>
                <c:pt idx="0">
                  <c:v>Porcentaje de 
Importaciones del PIB en USA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'!$S$83:$S$103</c:f>
              <c:numCache>
                <c:formatCode>0.00000000%</c:formatCode>
                <c:ptCount val="21"/>
                <c:pt idx="0">
                  <c:v>5.9525730487496181E-9</c:v>
                </c:pt>
                <c:pt idx="1">
                  <c:v>5.0212855211864496E-9</c:v>
                </c:pt>
                <c:pt idx="2">
                  <c:v>7.8049497503344084E-9</c:v>
                </c:pt>
                <c:pt idx="3">
                  <c:v>2.1687078399255027E-8</c:v>
                </c:pt>
                <c:pt idx="4">
                  <c:v>3.7295684937122078E-8</c:v>
                </c:pt>
                <c:pt idx="5">
                  <c:v>3.8889995594460515E-8</c:v>
                </c:pt>
                <c:pt idx="6">
                  <c:v>2.7859819273977801E-8</c:v>
                </c:pt>
                <c:pt idx="7">
                  <c:v>1.3694705923399416E-8</c:v>
                </c:pt>
                <c:pt idx="8">
                  <c:v>1.1921222743767304E-8</c:v>
                </c:pt>
                <c:pt idx="9">
                  <c:v>1.7377737857199653E-8</c:v>
                </c:pt>
                <c:pt idx="10">
                  <c:v>2.4296772668070188E-8</c:v>
                </c:pt>
                <c:pt idx="11">
                  <c:v>2.6330103924050197E-8</c:v>
                </c:pt>
                <c:pt idx="12">
                  <c:v>2.8009832683307739E-8</c:v>
                </c:pt>
                <c:pt idx="13">
                  <c:v>2.2807828158989775E-8</c:v>
                </c:pt>
                <c:pt idx="14">
                  <c:v>1.603350292976383E-8</c:v>
                </c:pt>
                <c:pt idx="15">
                  <c:v>2.0770454583727272E-8</c:v>
                </c:pt>
                <c:pt idx="16">
                  <c:v>2.1262228212713477E-8</c:v>
                </c:pt>
                <c:pt idx="17">
                  <c:v>2.0607068226406824E-8</c:v>
                </c:pt>
                <c:pt idx="18">
                  <c:v>1.4670954608849703E-8</c:v>
                </c:pt>
                <c:pt idx="19">
                  <c:v>1.9413095743812219E-8</c:v>
                </c:pt>
                <c:pt idx="20">
                  <c:v>1.3745913856558503E-8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'!$T$82</c:f>
              <c:strCache>
                <c:ptCount val="1"/>
                <c:pt idx="0">
                  <c:v>Porcentaje de 
Importaciones del PIB en USA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'!$T$83:$T$103</c:f>
              <c:numCache>
                <c:formatCode>0.00000000%</c:formatCode>
                <c:ptCount val="21"/>
                <c:pt idx="0">
                  <c:v>2.0879942223834363E-9</c:v>
                </c:pt>
                <c:pt idx="1">
                  <c:v>1.494350572288268E-9</c:v>
                </c:pt>
                <c:pt idx="2">
                  <c:v>1.4242915299560958E-9</c:v>
                </c:pt>
                <c:pt idx="3">
                  <c:v>1.3110256076243723E-9</c:v>
                </c:pt>
                <c:pt idx="4">
                  <c:v>1.7912893618466054E-9</c:v>
                </c:pt>
                <c:pt idx="5">
                  <c:v>3.2678657460699935E-9</c:v>
                </c:pt>
                <c:pt idx="6">
                  <c:v>5.5532254158984371E-9</c:v>
                </c:pt>
                <c:pt idx="7">
                  <c:v>4.0553769277816458E-9</c:v>
                </c:pt>
                <c:pt idx="8">
                  <c:v>5.3444220014994777E-9</c:v>
                </c:pt>
                <c:pt idx="9">
                  <c:v>7.5197594641695649E-9</c:v>
                </c:pt>
                <c:pt idx="10">
                  <c:v>8.3796969632631692E-9</c:v>
                </c:pt>
                <c:pt idx="11">
                  <c:v>9.7662307893943703E-9</c:v>
                </c:pt>
                <c:pt idx="12">
                  <c:v>7.8154134290579916E-9</c:v>
                </c:pt>
                <c:pt idx="13">
                  <c:v>7.8249120057896876E-9</c:v>
                </c:pt>
                <c:pt idx="14">
                  <c:v>5.8882434864796438E-9</c:v>
                </c:pt>
                <c:pt idx="15">
                  <c:v>6.0502863735277363E-9</c:v>
                </c:pt>
                <c:pt idx="16">
                  <c:v>6.3649947808747118E-9</c:v>
                </c:pt>
                <c:pt idx="17">
                  <c:v>6.924261362634017E-9</c:v>
                </c:pt>
                <c:pt idx="18">
                  <c:v>6.3661773637173264E-9</c:v>
                </c:pt>
                <c:pt idx="19">
                  <c:v>6.0417746145443321E-9</c:v>
                </c:pt>
                <c:pt idx="20">
                  <c:v>6.4410307440866432E-9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'!$U$82</c:f>
              <c:strCache>
                <c:ptCount val="1"/>
                <c:pt idx="0">
                  <c:v>Porcentaje de 
Importaciones del PIB en USA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'!$U$83:$U$103</c:f>
              <c:numCache>
                <c:formatCode>0.00000000%</c:formatCode>
                <c:ptCount val="21"/>
                <c:pt idx="0">
                  <c:v>6.2399407102762774E-10</c:v>
                </c:pt>
                <c:pt idx="1">
                  <c:v>5.271180307747918E-10</c:v>
                </c:pt>
                <c:pt idx="2">
                  <c:v>2.965296569733572E-10</c:v>
                </c:pt>
                <c:pt idx="3">
                  <c:v>3.6395751514330025E-10</c:v>
                </c:pt>
                <c:pt idx="4">
                  <c:v>3.515130078553932E-10</c:v>
                </c:pt>
                <c:pt idx="5">
                  <c:v>1.1514449654192861E-9</c:v>
                </c:pt>
                <c:pt idx="6">
                  <c:v>1.8960495862104287E-9</c:v>
                </c:pt>
                <c:pt idx="7">
                  <c:v>1.9486386444143909E-9</c:v>
                </c:pt>
                <c:pt idx="8">
                  <c:v>1.8488591889090731E-9</c:v>
                </c:pt>
                <c:pt idx="9">
                  <c:v>3.0501866894860807E-9</c:v>
                </c:pt>
                <c:pt idx="10">
                  <c:v>4.2430018773876888E-9</c:v>
                </c:pt>
                <c:pt idx="11">
                  <c:v>3.8520549531000823E-9</c:v>
                </c:pt>
                <c:pt idx="12">
                  <c:v>3.657105390486775E-9</c:v>
                </c:pt>
                <c:pt idx="13">
                  <c:v>5.2493310836600976E-9</c:v>
                </c:pt>
                <c:pt idx="14">
                  <c:v>5.2368835443931673E-9</c:v>
                </c:pt>
                <c:pt idx="15">
                  <c:v>3.0950309174350922E-9</c:v>
                </c:pt>
                <c:pt idx="16">
                  <c:v>3.0665965928694338E-9</c:v>
                </c:pt>
                <c:pt idx="17">
                  <c:v>3.0117517798388203E-9</c:v>
                </c:pt>
                <c:pt idx="18">
                  <c:v>4.2619241488409158E-9</c:v>
                </c:pt>
                <c:pt idx="19">
                  <c:v>4.2584066476783891E-9</c:v>
                </c:pt>
                <c:pt idx="20">
                  <c:v>3.3445243984007126E-9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'!$V$82</c:f>
              <c:strCache>
                <c:ptCount val="1"/>
                <c:pt idx="0">
                  <c:v>Porcentaje de 
Importaciones del PIB en USA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'!$V$83:$V$103</c:f>
              <c:numCache>
                <c:formatCode>0.00000000%</c:formatCode>
                <c:ptCount val="21"/>
                <c:pt idx="0">
                  <c:v>1.0695686098490878E-9</c:v>
                </c:pt>
                <c:pt idx="1">
                  <c:v>1.180651319640093E-9</c:v>
                </c:pt>
                <c:pt idx="2">
                  <c:v>1.5940021014077341E-9</c:v>
                </c:pt>
                <c:pt idx="3">
                  <c:v>1.187762510275968E-9</c:v>
                </c:pt>
                <c:pt idx="4">
                  <c:v>8.9738095592996894E-10</c:v>
                </c:pt>
                <c:pt idx="5">
                  <c:v>6.5271183756111829E-10</c:v>
                </c:pt>
                <c:pt idx="6">
                  <c:v>1.3446322401877493E-9</c:v>
                </c:pt>
                <c:pt idx="7">
                  <c:v>1.1198970914544041E-9</c:v>
                </c:pt>
                <c:pt idx="8">
                  <c:v>3.1715756771760464E-9</c:v>
                </c:pt>
                <c:pt idx="9">
                  <c:v>1.9233341327949132E-9</c:v>
                </c:pt>
                <c:pt idx="10">
                  <c:v>3.2589894580045436E-9</c:v>
                </c:pt>
                <c:pt idx="11">
                  <c:v>4.6259274035702368E-9</c:v>
                </c:pt>
                <c:pt idx="12">
                  <c:v>6.5204874276772413E-9</c:v>
                </c:pt>
                <c:pt idx="13">
                  <c:v>8.6367241762827429E-9</c:v>
                </c:pt>
                <c:pt idx="14">
                  <c:v>4.3541612758230805E-9</c:v>
                </c:pt>
                <c:pt idx="15">
                  <c:v>5.178513672341212E-9</c:v>
                </c:pt>
                <c:pt idx="16">
                  <c:v>8.6768831092505536E-10</c:v>
                </c:pt>
                <c:pt idx="17">
                  <c:v>9.6659477055608232E-10</c:v>
                </c:pt>
                <c:pt idx="18">
                  <c:v>2.1219710427073861E-9</c:v>
                </c:pt>
                <c:pt idx="19">
                  <c:v>2.2263095353278895E-9</c:v>
                </c:pt>
                <c:pt idx="20">
                  <c:v>3.5942104182783571E-9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12600"/>
        <c:axId val="202212992"/>
      </c:lineChart>
      <c:catAx>
        <c:axId val="20221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3384"/>
        <c:crosses val="autoZero"/>
        <c:auto val="1"/>
        <c:lblAlgn val="ctr"/>
        <c:lblOffset val="100"/>
        <c:noMultiLvlLbl val="0"/>
      </c:catAx>
      <c:valAx>
        <c:axId val="202213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3776"/>
        <c:crosses val="autoZero"/>
        <c:crossBetween val="between"/>
      </c:valAx>
      <c:valAx>
        <c:axId val="2022129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Importaciones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2600"/>
        <c:crosses val="max"/>
        <c:crossBetween val="between"/>
      </c:valAx>
      <c:catAx>
        <c:axId val="202212600"/>
        <c:scaling>
          <c:orientation val="minMax"/>
        </c:scaling>
        <c:delete val="1"/>
        <c:axPos val="b"/>
        <c:majorTickMark val="none"/>
        <c:minorTickMark val="none"/>
        <c:tickLblPos val="nextTo"/>
        <c:crossAx val="202212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'!$L$107</c:f>
              <c:strCache>
                <c:ptCount val="1"/>
                <c:pt idx="0">
                  <c:v>Pib Colombia a pesos corrientes
 (US$ miles de millones)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'!$A$108:$A$128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'!$L$108:$L$128</c:f>
              <c:numCache>
                <c:formatCode>"$"\ #,##0</c:formatCode>
                <c:ptCount val="21"/>
                <c:pt idx="0">
                  <c:v>92507.277798198498</c:v>
                </c:pt>
                <c:pt idx="1">
                  <c:v>97160.111573336981</c:v>
                </c:pt>
                <c:pt idx="2">
                  <c:v>106659.5079635281</c:v>
                </c:pt>
                <c:pt idx="3">
                  <c:v>98443.743190849113</c:v>
                </c:pt>
                <c:pt idx="4">
                  <c:v>86186.156584381664</c:v>
                </c:pt>
                <c:pt idx="5">
                  <c:v>99886.577575544405</c:v>
                </c:pt>
                <c:pt idx="6">
                  <c:v>98203.544965267793</c:v>
                </c:pt>
                <c:pt idx="7">
                  <c:v>97933.392356425305</c:v>
                </c:pt>
                <c:pt idx="8">
                  <c:v>94684.582573316715</c:v>
                </c:pt>
                <c:pt idx="9">
                  <c:v>117074.86551527939</c:v>
                </c:pt>
                <c:pt idx="10">
                  <c:v>146566.26631057015</c:v>
                </c:pt>
                <c:pt idx="11">
                  <c:v>162590.1460964143</c:v>
                </c:pt>
                <c:pt idx="12">
                  <c:v>207416.49464237894</c:v>
                </c:pt>
                <c:pt idx="13">
                  <c:v>243982.43787084011</c:v>
                </c:pt>
                <c:pt idx="14">
                  <c:v>233821.6705442575</c:v>
                </c:pt>
                <c:pt idx="15">
                  <c:v>287018.18463752925</c:v>
                </c:pt>
                <c:pt idx="16">
                  <c:v>335415.15670218616</c:v>
                </c:pt>
                <c:pt idx="17">
                  <c:v>369659.70037551981</c:v>
                </c:pt>
                <c:pt idx="18">
                  <c:v>380191.88186037214</c:v>
                </c:pt>
                <c:pt idx="19">
                  <c:v>378416.02053371473</c:v>
                </c:pt>
                <c:pt idx="20">
                  <c:v>292080.15563330991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18872"/>
        <c:axId val="202667904"/>
      </c:barChart>
      <c:lineChart>
        <c:grouping val="standard"/>
        <c:varyColors val="0"/>
        <c:ser>
          <c:idx val="1"/>
          <c:order val="1"/>
          <c:tx>
            <c:strRef>
              <c:f>'Apertura '!$M$107</c:f>
              <c:strCache>
                <c:ptCount val="1"/>
                <c:pt idx="0">
                  <c:v>Porcentaje de 
Intercambio Comercial del PIB Colombia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'!$M$108:$M$128</c:f>
              <c:numCache>
                <c:formatCode>0.00%</c:formatCode>
                <c:ptCount val="21"/>
                <c:pt idx="0">
                  <c:v>3.2323001791522074E-2</c:v>
                </c:pt>
                <c:pt idx="1">
                  <c:v>3.9101538259683981E-2</c:v>
                </c:pt>
                <c:pt idx="2">
                  <c:v>3.6740283635472874E-2</c:v>
                </c:pt>
                <c:pt idx="3">
                  <c:v>3.7208305873729607E-2</c:v>
                </c:pt>
                <c:pt idx="4">
                  <c:v>5.5664577353590781E-2</c:v>
                </c:pt>
                <c:pt idx="5">
                  <c:v>5.3760035595760904E-2</c:v>
                </c:pt>
                <c:pt idx="6">
                  <c:v>4.1332157840488923E-2</c:v>
                </c:pt>
                <c:pt idx="7">
                  <c:v>4.2460111734577123E-2</c:v>
                </c:pt>
                <c:pt idx="8">
                  <c:v>4.5143511233100973E-2</c:v>
                </c:pt>
                <c:pt idx="9">
                  <c:v>4.3089454169320571E-2</c:v>
                </c:pt>
                <c:pt idx="10">
                  <c:v>4.4354656440689894E-2</c:v>
                </c:pt>
                <c:pt idx="11">
                  <c:v>4.6347670833209176E-2</c:v>
                </c:pt>
                <c:pt idx="12">
                  <c:v>4.2694544372030137E-2</c:v>
                </c:pt>
                <c:pt idx="13">
                  <c:v>4.9907556532597867E-2</c:v>
                </c:pt>
                <c:pt idx="14">
                  <c:v>4.4467775244262341E-2</c:v>
                </c:pt>
                <c:pt idx="15">
                  <c:v>4.8036028060074502E-2</c:v>
                </c:pt>
                <c:pt idx="16">
                  <c:v>5.3021823840210751E-2</c:v>
                </c:pt>
                <c:pt idx="17">
                  <c:v>4.7704126706498318E-2</c:v>
                </c:pt>
                <c:pt idx="18">
                  <c:v>4.1993381660009897E-2</c:v>
                </c:pt>
                <c:pt idx="19">
                  <c:v>3.4244170145659752E-2</c:v>
                </c:pt>
                <c:pt idx="20">
                  <c:v>3.3129875006463631E-2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'!$N$107</c:f>
              <c:strCache>
                <c:ptCount val="1"/>
                <c:pt idx="0">
                  <c:v>Porcentaje de 
Intercambio Comercial del PIB Colombia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'!$N$108:$N$128</c:f>
              <c:numCache>
                <c:formatCode>0.00%</c:formatCode>
                <c:ptCount val="21"/>
                <c:pt idx="0">
                  <c:v>3.8274075016278891E-3</c:v>
                </c:pt>
                <c:pt idx="1">
                  <c:v>3.6710814368587251E-3</c:v>
                </c:pt>
                <c:pt idx="2">
                  <c:v>3.3831275700558182E-3</c:v>
                </c:pt>
                <c:pt idx="3">
                  <c:v>3.8534212302815223E-3</c:v>
                </c:pt>
                <c:pt idx="4">
                  <c:v>3.6365294778302778E-3</c:v>
                </c:pt>
                <c:pt idx="5">
                  <c:v>3.1928938476122552E-3</c:v>
                </c:pt>
                <c:pt idx="6">
                  <c:v>3.5649350960173386E-3</c:v>
                </c:pt>
                <c:pt idx="7">
                  <c:v>3.3797974320684682E-3</c:v>
                </c:pt>
                <c:pt idx="8">
                  <c:v>3.7928992687053047E-3</c:v>
                </c:pt>
                <c:pt idx="9">
                  <c:v>3.3293251654355296E-3</c:v>
                </c:pt>
                <c:pt idx="10">
                  <c:v>2.8724529702346506E-3</c:v>
                </c:pt>
                <c:pt idx="11">
                  <c:v>3.0758691347964112E-3</c:v>
                </c:pt>
                <c:pt idx="12">
                  <c:v>2.6717579281988974E-3</c:v>
                </c:pt>
                <c:pt idx="13">
                  <c:v>2.8684938559819396E-3</c:v>
                </c:pt>
                <c:pt idx="14">
                  <c:v>2.4809632898854807E-3</c:v>
                </c:pt>
                <c:pt idx="15">
                  <c:v>2.4710966411264162E-3</c:v>
                </c:pt>
                <c:pt idx="16">
                  <c:v>2.5200318474293049E-3</c:v>
                </c:pt>
                <c:pt idx="17">
                  <c:v>2.3315670524118545E-3</c:v>
                </c:pt>
                <c:pt idx="18">
                  <c:v>2.2725887748369037E-3</c:v>
                </c:pt>
                <c:pt idx="19">
                  <c:v>2.5106455156418367E-3</c:v>
                </c:pt>
                <c:pt idx="20">
                  <c:v>3.2239688860690604E-3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'!$O$107</c:f>
              <c:strCache>
                <c:ptCount val="1"/>
                <c:pt idx="0">
                  <c:v>Porcentaje de 
Intercambio Comercial del PIB Colombia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'!$O$108:$O$128</c:f>
              <c:numCache>
                <c:formatCode>0.00%</c:formatCode>
                <c:ptCount val="21"/>
                <c:pt idx="0">
                  <c:v>9.6660070892002122E-3</c:v>
                </c:pt>
                <c:pt idx="1">
                  <c:v>1.0287456064164242E-2</c:v>
                </c:pt>
                <c:pt idx="2">
                  <c:v>9.6865655273160219E-3</c:v>
                </c:pt>
                <c:pt idx="3">
                  <c:v>8.0249081698209428E-3</c:v>
                </c:pt>
                <c:pt idx="4">
                  <c:v>1.1179094302188651E-2</c:v>
                </c:pt>
                <c:pt idx="5">
                  <c:v>1.1841759891166773E-2</c:v>
                </c:pt>
                <c:pt idx="6">
                  <c:v>1.1886953158491989E-2</c:v>
                </c:pt>
                <c:pt idx="7">
                  <c:v>1.2276754047529103E-2</c:v>
                </c:pt>
                <c:pt idx="8">
                  <c:v>1.4599868008390761E-2</c:v>
                </c:pt>
                <c:pt idx="9">
                  <c:v>1.3847963325556087E-2</c:v>
                </c:pt>
                <c:pt idx="10">
                  <c:v>1.3911185447540848E-2</c:v>
                </c:pt>
                <c:pt idx="11">
                  <c:v>1.5151910230396982E-2</c:v>
                </c:pt>
                <c:pt idx="12">
                  <c:v>1.3067123464182916E-2</c:v>
                </c:pt>
                <c:pt idx="13">
                  <c:v>1.7211669977750848E-2</c:v>
                </c:pt>
                <c:pt idx="14">
                  <c:v>1.3362466031174003E-2</c:v>
                </c:pt>
                <c:pt idx="15">
                  <c:v>1.3833303064104345E-2</c:v>
                </c:pt>
                <c:pt idx="16">
                  <c:v>1.6884715672012707E-2</c:v>
                </c:pt>
                <c:pt idx="17">
                  <c:v>1.7389309917932548E-2</c:v>
                </c:pt>
                <c:pt idx="18">
                  <c:v>1.9101070360747582E-2</c:v>
                </c:pt>
                <c:pt idx="19">
                  <c:v>2.3512362220952238E-2</c:v>
                </c:pt>
                <c:pt idx="20">
                  <c:v>2.0659733356126114E-2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'!$P$107</c:f>
              <c:strCache>
                <c:ptCount val="1"/>
                <c:pt idx="0">
                  <c:v>Porcentaje de 
Intercambio Comercial del PIB Colombia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'!$P$108:$P$128</c:f>
              <c:numCache>
                <c:formatCode>0.00%</c:formatCode>
                <c:ptCount val="21"/>
                <c:pt idx="0">
                  <c:v>6.5489316021338792E-3</c:v>
                </c:pt>
                <c:pt idx="1">
                  <c:v>5.4480526671735682E-3</c:v>
                </c:pt>
                <c:pt idx="2">
                  <c:v>4.8177453825842915E-3</c:v>
                </c:pt>
                <c:pt idx="3">
                  <c:v>4.8694724566767595E-3</c:v>
                </c:pt>
                <c:pt idx="4">
                  <c:v>5.6332639282348756E-3</c:v>
                </c:pt>
                <c:pt idx="5">
                  <c:v>5.315861498992859E-3</c:v>
                </c:pt>
                <c:pt idx="6">
                  <c:v>4.919247591019818E-3</c:v>
                </c:pt>
                <c:pt idx="7">
                  <c:v>4.563278165362966E-3</c:v>
                </c:pt>
                <c:pt idx="8">
                  <c:v>6.9180409439181089E-3</c:v>
                </c:pt>
                <c:pt idx="9">
                  <c:v>6.5104948499857436E-3</c:v>
                </c:pt>
                <c:pt idx="10">
                  <c:v>5.0152414570104123E-3</c:v>
                </c:pt>
                <c:pt idx="11">
                  <c:v>4.296793635856183E-3</c:v>
                </c:pt>
                <c:pt idx="12">
                  <c:v>2.7098584467407116E-3</c:v>
                </c:pt>
                <c:pt idx="13">
                  <c:v>2.2042707364236737E-3</c:v>
                </c:pt>
                <c:pt idx="14">
                  <c:v>1.6085161786952979E-3</c:v>
                </c:pt>
                <c:pt idx="15">
                  <c:v>1.5162912187937194E-3</c:v>
                </c:pt>
                <c:pt idx="16">
                  <c:v>1.354305072156685E-3</c:v>
                </c:pt>
                <c:pt idx="17">
                  <c:v>1.1947925093033721E-3</c:v>
                </c:pt>
                <c:pt idx="18">
                  <c:v>1.3597383417825251E-3</c:v>
                </c:pt>
                <c:pt idx="19">
                  <c:v>1.2756098864926181E-3</c:v>
                </c:pt>
                <c:pt idx="20">
                  <c:v>1.776451405522418E-3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'!$Q$107</c:f>
              <c:strCache>
                <c:ptCount val="1"/>
                <c:pt idx="0">
                  <c:v>Porcentaje de 
Intercambio Comercial del PIB Colombia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'!$Q$108:$Q$128</c:f>
              <c:numCache>
                <c:formatCode>0.00%</c:formatCode>
                <c:ptCount val="21"/>
                <c:pt idx="0">
                  <c:v>3.9227817598483797E-3</c:v>
                </c:pt>
                <c:pt idx="1">
                  <c:v>3.8922544743534362E-3</c:v>
                </c:pt>
                <c:pt idx="2">
                  <c:v>3.7571682698651775E-3</c:v>
                </c:pt>
                <c:pt idx="3">
                  <c:v>3.6882777435239887E-3</c:v>
                </c:pt>
                <c:pt idx="4">
                  <c:v>3.9270716715233394E-3</c:v>
                </c:pt>
                <c:pt idx="5">
                  <c:v>3.1339003657748846E-3</c:v>
                </c:pt>
                <c:pt idx="6">
                  <c:v>3.2726544455565893E-3</c:v>
                </c:pt>
                <c:pt idx="7">
                  <c:v>3.3174126636764524E-3</c:v>
                </c:pt>
                <c:pt idx="8">
                  <c:v>3.9133055026470574E-3</c:v>
                </c:pt>
                <c:pt idx="9">
                  <c:v>3.0929047700058417E-3</c:v>
                </c:pt>
                <c:pt idx="10">
                  <c:v>3.186187325059269E-3</c:v>
                </c:pt>
                <c:pt idx="11">
                  <c:v>3.5540686313015359E-3</c:v>
                </c:pt>
                <c:pt idx="12">
                  <c:v>3.2344217664882313E-3</c:v>
                </c:pt>
                <c:pt idx="13">
                  <c:v>3.1056120662304411E-3</c:v>
                </c:pt>
                <c:pt idx="14">
                  <c:v>2.3977742169705371E-3</c:v>
                </c:pt>
                <c:pt idx="15">
                  <c:v>2.2663975553378363E-3</c:v>
                </c:pt>
                <c:pt idx="16">
                  <c:v>2.2359692608223502E-3</c:v>
                </c:pt>
                <c:pt idx="17">
                  <c:v>2.2424268054048744E-3</c:v>
                </c:pt>
                <c:pt idx="18">
                  <c:v>2.1307836954222942E-3</c:v>
                </c:pt>
                <c:pt idx="19">
                  <c:v>2.3135118163476395E-3</c:v>
                </c:pt>
                <c:pt idx="20">
                  <c:v>2.576505395816E-3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'!$R$107</c:f>
              <c:strCache>
                <c:ptCount val="1"/>
                <c:pt idx="0">
                  <c:v>Porcentaje de 
Intercambio Comercial del PIB Colombia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'!$R$108:$R$128</c:f>
              <c:numCache>
                <c:formatCode>0.00%</c:formatCode>
                <c:ptCount val="21"/>
                <c:pt idx="0">
                  <c:v>2.6733597927234226E-3</c:v>
                </c:pt>
                <c:pt idx="1">
                  <c:v>2.0561813666630656E-3</c:v>
                </c:pt>
                <c:pt idx="2">
                  <c:v>1.910622624189154E-3</c:v>
                </c:pt>
                <c:pt idx="3">
                  <c:v>1.649005063585289E-3</c:v>
                </c:pt>
                <c:pt idx="4">
                  <c:v>1.3026998586492947E-3</c:v>
                </c:pt>
                <c:pt idx="5">
                  <c:v>9.1557601851793716E-4</c:v>
                </c:pt>
                <c:pt idx="6">
                  <c:v>1.0080149554174505E-3</c:v>
                </c:pt>
                <c:pt idx="7">
                  <c:v>7.7424165726885767E-4</c:v>
                </c:pt>
                <c:pt idx="8">
                  <c:v>8.9404689442921094E-4</c:v>
                </c:pt>
                <c:pt idx="9">
                  <c:v>1.2832756573219581E-3</c:v>
                </c:pt>
                <c:pt idx="10">
                  <c:v>1.4401513548331238E-3</c:v>
                </c:pt>
                <c:pt idx="11">
                  <c:v>1.80866676154912E-3</c:v>
                </c:pt>
                <c:pt idx="12">
                  <c:v>1.4036465060407732E-3</c:v>
                </c:pt>
                <c:pt idx="13">
                  <c:v>2.0348909263003031E-3</c:v>
                </c:pt>
                <c:pt idx="14">
                  <c:v>1.6294749246857489E-3</c:v>
                </c:pt>
                <c:pt idx="15">
                  <c:v>1.5138288904890077E-3</c:v>
                </c:pt>
                <c:pt idx="16">
                  <c:v>2.0148619181215286E-3</c:v>
                </c:pt>
                <c:pt idx="17">
                  <c:v>1.5028990458944582E-3</c:v>
                </c:pt>
                <c:pt idx="18">
                  <c:v>1.8006092545958547E-3</c:v>
                </c:pt>
                <c:pt idx="19">
                  <c:v>1.4965379298721962E-3</c:v>
                </c:pt>
                <c:pt idx="20">
                  <c:v>1.4169184007131587E-3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'!$S$107</c:f>
              <c:strCache>
                <c:ptCount val="1"/>
                <c:pt idx="0">
                  <c:v>Porcentaje de 
Intercambio Comercial del PIB Colombia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'!$S$108:$S$128</c:f>
              <c:numCache>
                <c:formatCode>0.00%</c:formatCode>
                <c:ptCount val="21"/>
                <c:pt idx="0">
                  <c:v>8.4593153601071527E-3</c:v>
                </c:pt>
                <c:pt idx="1">
                  <c:v>6.9295782095907298E-3</c:v>
                </c:pt>
                <c:pt idx="2">
                  <c:v>7.3516003867946473E-3</c:v>
                </c:pt>
                <c:pt idx="3">
                  <c:v>8.60533628183641E-3</c:v>
                </c:pt>
                <c:pt idx="4">
                  <c:v>1.0583784091902538E-2</c:v>
                </c:pt>
                <c:pt idx="5">
                  <c:v>9.8793830557831249E-3</c:v>
                </c:pt>
                <c:pt idx="6">
                  <c:v>9.0949467895063019E-3</c:v>
                </c:pt>
                <c:pt idx="7">
                  <c:v>7.3757009598024899E-3</c:v>
                </c:pt>
                <c:pt idx="8">
                  <c:v>7.6282340944020428E-3</c:v>
                </c:pt>
                <c:pt idx="9">
                  <c:v>7.7865099651216506E-3</c:v>
                </c:pt>
                <c:pt idx="10">
                  <c:v>7.9098070120954718E-3</c:v>
                </c:pt>
                <c:pt idx="11">
                  <c:v>8.3890088775194268E-3</c:v>
                </c:pt>
                <c:pt idx="12">
                  <c:v>8.1070544697964039E-3</c:v>
                </c:pt>
                <c:pt idx="13">
                  <c:v>7.7708004008209628E-3</c:v>
                </c:pt>
                <c:pt idx="14">
                  <c:v>6.278176678761448E-3</c:v>
                </c:pt>
                <c:pt idx="15">
                  <c:v>6.1731489007833627E-3</c:v>
                </c:pt>
                <c:pt idx="16">
                  <c:v>6.2793821057707498E-3</c:v>
                </c:pt>
                <c:pt idx="17">
                  <c:v>5.9597810520378184E-3</c:v>
                </c:pt>
                <c:pt idx="18">
                  <c:v>5.6209930799754615E-3</c:v>
                </c:pt>
                <c:pt idx="19">
                  <c:v>6.0359348390655676E-3</c:v>
                </c:pt>
                <c:pt idx="20">
                  <c:v>6.8236353739216694E-3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'!$T$107</c:f>
              <c:strCache>
                <c:ptCount val="1"/>
                <c:pt idx="0">
                  <c:v>Porcentaje de 
Intercambio Comercial del PIB Colombia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'!$T$108:$T$128</c:f>
              <c:numCache>
                <c:formatCode>0.00%</c:formatCode>
                <c:ptCount val="21"/>
                <c:pt idx="0">
                  <c:v>1.0430750984857009E-2</c:v>
                </c:pt>
                <c:pt idx="1">
                  <c:v>1.0601168363444522E-2</c:v>
                </c:pt>
                <c:pt idx="2">
                  <c:v>1.0477297339325125E-2</c:v>
                </c:pt>
                <c:pt idx="3">
                  <c:v>9.3271037573198576E-3</c:v>
                </c:pt>
                <c:pt idx="4">
                  <c:v>8.859176337123794E-3</c:v>
                </c:pt>
                <c:pt idx="5">
                  <c:v>7.3147980512938086E-3</c:v>
                </c:pt>
                <c:pt idx="6">
                  <c:v>8.8290690250199533E-3</c:v>
                </c:pt>
                <c:pt idx="7">
                  <c:v>6.8334186113393957E-3</c:v>
                </c:pt>
                <c:pt idx="8">
                  <c:v>8.5258683099216429E-3</c:v>
                </c:pt>
                <c:pt idx="9">
                  <c:v>8.16216634368277E-3</c:v>
                </c:pt>
                <c:pt idx="10">
                  <c:v>8.6967163665004569E-3</c:v>
                </c:pt>
                <c:pt idx="11">
                  <c:v>9.5106703581103579E-3</c:v>
                </c:pt>
                <c:pt idx="12">
                  <c:v>9.0892622124894729E-3</c:v>
                </c:pt>
                <c:pt idx="13">
                  <c:v>9.7539682313520521E-3</c:v>
                </c:pt>
                <c:pt idx="14">
                  <c:v>9.4675174625484144E-3</c:v>
                </c:pt>
                <c:pt idx="15">
                  <c:v>8.6916750976962602E-3</c:v>
                </c:pt>
                <c:pt idx="16">
                  <c:v>7.9284413267024772E-3</c:v>
                </c:pt>
                <c:pt idx="17">
                  <c:v>7.350094850046931E-3</c:v>
                </c:pt>
                <c:pt idx="18">
                  <c:v>6.2911393302143639E-3</c:v>
                </c:pt>
                <c:pt idx="19">
                  <c:v>6.5880422279264612E-3</c:v>
                </c:pt>
                <c:pt idx="20">
                  <c:v>7.4403023214226344E-3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'!$U$107</c:f>
              <c:strCache>
                <c:ptCount val="1"/>
                <c:pt idx="0">
                  <c:v>Porcentaje de 
Intercambio Comercial del PIB Colombia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'!$U$108:$U$128</c:f>
              <c:numCache>
                <c:formatCode>0.00%</c:formatCode>
                <c:ptCount val="21"/>
                <c:pt idx="0">
                  <c:v>7.4860446062491974E-3</c:v>
                </c:pt>
                <c:pt idx="1">
                  <c:v>7.1334305382806783E-3</c:v>
                </c:pt>
                <c:pt idx="2">
                  <c:v>8.4685233810460024E-3</c:v>
                </c:pt>
                <c:pt idx="3">
                  <c:v>7.5797432809255605E-3</c:v>
                </c:pt>
                <c:pt idx="4">
                  <c:v>6.6589487075932761E-3</c:v>
                </c:pt>
                <c:pt idx="5">
                  <c:v>4.914124218829757E-3</c:v>
                </c:pt>
                <c:pt idx="6">
                  <c:v>6.3188727476128125E-3</c:v>
                </c:pt>
                <c:pt idx="7">
                  <c:v>4.3482740233297046E-3</c:v>
                </c:pt>
                <c:pt idx="8">
                  <c:v>4.1061245921314854E-3</c:v>
                </c:pt>
                <c:pt idx="9">
                  <c:v>3.7148889395327875E-3</c:v>
                </c:pt>
                <c:pt idx="10">
                  <c:v>4.1870905321393301E-3</c:v>
                </c:pt>
                <c:pt idx="11">
                  <c:v>4.2000321384486417E-3</c:v>
                </c:pt>
                <c:pt idx="12">
                  <c:v>4.0056305378822349E-3</c:v>
                </c:pt>
                <c:pt idx="13">
                  <c:v>3.814702902889701E-3</c:v>
                </c:pt>
                <c:pt idx="14">
                  <c:v>3.1209346777029173E-3</c:v>
                </c:pt>
                <c:pt idx="15">
                  <c:v>2.566495509440559E-3</c:v>
                </c:pt>
                <c:pt idx="16">
                  <c:v>2.4091737861371763E-3</c:v>
                </c:pt>
                <c:pt idx="17">
                  <c:v>2.0137127721626433E-3</c:v>
                </c:pt>
                <c:pt idx="18">
                  <c:v>1.9853470971197898E-3</c:v>
                </c:pt>
                <c:pt idx="19">
                  <c:v>2.1536164294803989E-3</c:v>
                </c:pt>
                <c:pt idx="20">
                  <c:v>2.1250388806942112E-3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'!$V$107</c:f>
              <c:strCache>
                <c:ptCount val="1"/>
                <c:pt idx="0">
                  <c:v>Porcentaje de 
Intercambio Comercial del PIB Colombia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'!$V$108:$V$128</c:f>
              <c:numCache>
                <c:formatCode>0.00%</c:formatCode>
                <c:ptCount val="21"/>
                <c:pt idx="0">
                  <c:v>3.2538463044673211E-3</c:v>
                </c:pt>
                <c:pt idx="1">
                  <c:v>3.2464953661761882E-3</c:v>
                </c:pt>
                <c:pt idx="2">
                  <c:v>4.4950792212912144E-3</c:v>
                </c:pt>
                <c:pt idx="3">
                  <c:v>4.6229631487875421E-3</c:v>
                </c:pt>
                <c:pt idx="4">
                  <c:v>5.715442148968802E-3</c:v>
                </c:pt>
                <c:pt idx="5">
                  <c:v>4.7868946419590448E-3</c:v>
                </c:pt>
                <c:pt idx="6">
                  <c:v>8.9851116811727402E-3</c:v>
                </c:pt>
                <c:pt idx="7">
                  <c:v>8.9881920029521792E-3</c:v>
                </c:pt>
                <c:pt idx="8">
                  <c:v>7.4114904129889778E-3</c:v>
                </c:pt>
                <c:pt idx="9">
                  <c:v>6.3278423061977731E-3</c:v>
                </c:pt>
                <c:pt idx="10">
                  <c:v>6.198041908736851E-3</c:v>
                </c:pt>
                <c:pt idx="11">
                  <c:v>5.2085864447026066E-3</c:v>
                </c:pt>
                <c:pt idx="12">
                  <c:v>4.189423799193146E-3</c:v>
                </c:pt>
                <c:pt idx="13">
                  <c:v>5.0980689260038715E-3</c:v>
                </c:pt>
                <c:pt idx="14">
                  <c:v>7.4094211240872884E-3</c:v>
                </c:pt>
                <c:pt idx="15">
                  <c:v>4.2724177339098796E-3</c:v>
                </c:pt>
                <c:pt idx="16">
                  <c:v>5.7493258413251393E-3</c:v>
                </c:pt>
                <c:pt idx="17">
                  <c:v>3.2463235775523846E-3</c:v>
                </c:pt>
                <c:pt idx="18">
                  <c:v>5.2070594756335438E-3</c:v>
                </c:pt>
                <c:pt idx="19">
                  <c:v>3.35548985005742E-3</c:v>
                </c:pt>
                <c:pt idx="20">
                  <c:v>6.1861499220385238E-3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68688"/>
        <c:axId val="202668296"/>
      </c:lineChart>
      <c:catAx>
        <c:axId val="202218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67904"/>
        <c:crosses val="autoZero"/>
        <c:auto val="1"/>
        <c:lblAlgn val="ctr"/>
        <c:lblOffset val="100"/>
        <c:noMultiLvlLbl val="0"/>
      </c:catAx>
      <c:valAx>
        <c:axId val="20266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8872"/>
        <c:crosses val="autoZero"/>
        <c:crossBetween val="between"/>
      </c:valAx>
      <c:valAx>
        <c:axId val="20266829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Balanza Comercial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68688"/>
        <c:crosses val="max"/>
        <c:crossBetween val="between"/>
      </c:valAx>
      <c:catAx>
        <c:axId val="202668688"/>
        <c:scaling>
          <c:orientation val="minMax"/>
        </c:scaling>
        <c:delete val="1"/>
        <c:axPos val="b"/>
        <c:majorTickMark val="none"/>
        <c:minorTickMark val="none"/>
        <c:tickLblPos val="nextTo"/>
        <c:crossAx val="202668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'Apertura '!$L$132</c:f>
              <c:strCache>
                <c:ptCount val="1"/>
                <c:pt idx="0">
                  <c:v>Pib USA
 (US$ Billones)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'Apertura '!$A$133:$A$153</c:f>
              <c:numCache>
                <c:formatCode>General</c:formatCode>
                <c:ptCount val="21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</c:numCache>
            </c:numRef>
          </c:cat>
          <c:val>
            <c:numRef>
              <c:f>'Apertura '!$L$133:$L$153</c:f>
              <c:numCache>
                <c:formatCode>"$"\ #,##0</c:formatCode>
                <c:ptCount val="21"/>
                <c:pt idx="0">
                  <c:v>7664.06</c:v>
                </c:pt>
                <c:pt idx="1">
                  <c:v>8100.201</c:v>
                </c:pt>
                <c:pt idx="2">
                  <c:v>8608.5149999999994</c:v>
                </c:pt>
                <c:pt idx="3">
                  <c:v>9089.1679999999997</c:v>
                </c:pt>
                <c:pt idx="4">
                  <c:v>9660.6239999999998</c:v>
                </c:pt>
                <c:pt idx="5">
                  <c:v>10284.779</c:v>
                </c:pt>
                <c:pt idx="6">
                  <c:v>10621.824000000001</c:v>
                </c:pt>
                <c:pt idx="7">
                  <c:v>10977.513999999999</c:v>
                </c:pt>
                <c:pt idx="8">
                  <c:v>11510.67</c:v>
                </c:pt>
                <c:pt idx="9">
                  <c:v>12274.928</c:v>
                </c:pt>
                <c:pt idx="10">
                  <c:v>13093.726000000001</c:v>
                </c:pt>
                <c:pt idx="11">
                  <c:v>13855.888000000001</c:v>
                </c:pt>
                <c:pt idx="12">
                  <c:v>14477.635</c:v>
                </c:pt>
                <c:pt idx="13">
                  <c:v>14718.582</c:v>
                </c:pt>
                <c:pt idx="14">
                  <c:v>14418.739</c:v>
                </c:pt>
                <c:pt idx="15">
                  <c:v>14964.371999999999</c:v>
                </c:pt>
                <c:pt idx="16">
                  <c:v>15517.925999999999</c:v>
                </c:pt>
                <c:pt idx="17">
                  <c:v>16155.254999999999</c:v>
                </c:pt>
                <c:pt idx="18">
                  <c:v>16663.16</c:v>
                </c:pt>
                <c:pt idx="19">
                  <c:v>17348.071499999998</c:v>
                </c:pt>
                <c:pt idx="20">
                  <c:v>17946.995999999999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214168"/>
        <c:axId val="202669472"/>
      </c:barChart>
      <c:lineChart>
        <c:grouping val="standard"/>
        <c:varyColors val="0"/>
        <c:ser>
          <c:idx val="1"/>
          <c:order val="1"/>
          <c:tx>
            <c:strRef>
              <c:f>'Apertura '!$M$132</c:f>
              <c:strCache>
                <c:ptCount val="1"/>
                <c:pt idx="0">
                  <c:v>Porcentaje de 
Intercambio Comercial del PIB USA (1)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'Apertura '!$M$133:$M$153</c:f>
              <c:numCache>
                <c:formatCode>0.0000000%</c:formatCode>
                <c:ptCount val="21"/>
                <c:pt idx="0">
                  <c:v>3.9014737697773769E-7</c:v>
                </c:pt>
                <c:pt idx="1">
                  <c:v>4.6901426520156721E-7</c:v>
                </c:pt>
                <c:pt idx="2">
                  <c:v>4.5521214460333755E-7</c:v>
                </c:pt>
                <c:pt idx="3">
                  <c:v>4.0299892223358623E-7</c:v>
                </c:pt>
                <c:pt idx="4">
                  <c:v>4.9660518616602831E-7</c:v>
                </c:pt>
                <c:pt idx="5">
                  <c:v>5.221216679522233E-7</c:v>
                </c:pt>
                <c:pt idx="6">
                  <c:v>3.8213440751795551E-7</c:v>
                </c:pt>
                <c:pt idx="7">
                  <c:v>3.7879822171030715E-7</c:v>
                </c:pt>
                <c:pt idx="8">
                  <c:v>3.7134193900094437E-7</c:v>
                </c:pt>
                <c:pt idx="9">
                  <c:v>4.1097528653528559E-7</c:v>
                </c:pt>
                <c:pt idx="10">
                  <c:v>4.9648941699253518E-7</c:v>
                </c:pt>
                <c:pt idx="11">
                  <c:v>5.4386081729298038E-7</c:v>
                </c:pt>
                <c:pt idx="12">
                  <c:v>6.1167122489273971E-7</c:v>
                </c:pt>
                <c:pt idx="13">
                  <c:v>8.2729214750442654E-7</c:v>
                </c:pt>
                <c:pt idx="14">
                  <c:v>7.2111226182816674E-7</c:v>
                </c:pt>
                <c:pt idx="15">
                  <c:v>9.2133592849736691E-7</c:v>
                </c:pt>
                <c:pt idx="16">
                  <c:v>1.146050274501889E-6</c:v>
                </c:pt>
                <c:pt idx="17">
                  <c:v>1.091551522089871E-6</c:v>
                </c:pt>
                <c:pt idx="18">
                  <c:v>9.5813415936713088E-7</c:v>
                </c:pt>
                <c:pt idx="19">
                  <c:v>7.469730911012214E-7</c:v>
                </c:pt>
                <c:pt idx="20">
                  <c:v>5.391754167661262E-7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'Apertura '!$N$132</c:f>
              <c:strCache>
                <c:ptCount val="1"/>
                <c:pt idx="0">
                  <c:v>Porcentaje de 
Intercambio Comercial del PIB USA (2)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'Apertura '!$N$133:$N$153</c:f>
              <c:numCache>
                <c:formatCode>0.0000000%</c:formatCode>
                <c:ptCount val="21"/>
                <c:pt idx="0">
                  <c:v>4.6197844093078602E-8</c:v>
                </c:pt>
                <c:pt idx="1">
                  <c:v>4.4033806321596215E-8</c:v>
                </c:pt>
                <c:pt idx="2">
                  <c:v>4.1916953388592576E-8</c:v>
                </c:pt>
                <c:pt idx="3">
                  <c:v>4.1735966372279622E-8</c:v>
                </c:pt>
                <c:pt idx="4">
                  <c:v>3.2442883503177435E-8</c:v>
                </c:pt>
                <c:pt idx="5">
                  <c:v>3.1009634626081902E-8</c:v>
                </c:pt>
                <c:pt idx="6">
                  <c:v>3.2959429943482397E-8</c:v>
                </c:pt>
                <c:pt idx="7">
                  <c:v>3.0152093452124043E-8</c:v>
                </c:pt>
                <c:pt idx="8">
                  <c:v>3.1199668134000892E-8</c:v>
                </c:pt>
                <c:pt idx="9">
                  <c:v>3.175418185752291E-8</c:v>
                </c:pt>
                <c:pt idx="10">
                  <c:v>3.2153163049234418E-8</c:v>
                </c:pt>
                <c:pt idx="11">
                  <c:v>3.6093393075925552E-8</c:v>
                </c:pt>
                <c:pt idx="12">
                  <c:v>3.8277430257082736E-8</c:v>
                </c:pt>
                <c:pt idx="13">
                  <c:v>4.7549561771643496E-8</c:v>
                </c:pt>
                <c:pt idx="14">
                  <c:v>4.0232573805517943E-8</c:v>
                </c:pt>
                <c:pt idx="15">
                  <c:v>4.7395886175510745E-8</c:v>
                </c:pt>
                <c:pt idx="16">
                  <c:v>5.4469706647653815E-8</c:v>
                </c:pt>
                <c:pt idx="17">
                  <c:v>5.3350218117881775E-8</c:v>
                </c:pt>
                <c:pt idx="18">
                  <c:v>5.1852097861390038E-8</c:v>
                </c:pt>
                <c:pt idx="19">
                  <c:v>5.4765077778241811E-8</c:v>
                </c:pt>
                <c:pt idx="20">
                  <c:v>5.2468799458137731E-8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'Apertura '!$O$132</c:f>
              <c:strCache>
                <c:ptCount val="1"/>
                <c:pt idx="0">
                  <c:v>Porcentaje de 
Intercambio Comercial del PIB USA (3)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'Apertura '!$O$133:$O$153</c:f>
              <c:numCache>
                <c:formatCode>0.0000000%</c:formatCode>
                <c:ptCount val="21"/>
                <c:pt idx="0">
                  <c:v>1.1667132081429425E-7</c:v>
                </c:pt>
                <c:pt idx="1">
                  <c:v>1.2339575017953257E-7</c:v>
                </c:pt>
                <c:pt idx="2">
                  <c:v>1.2001655488780586E-7</c:v>
                </c:pt>
                <c:pt idx="3">
                  <c:v>8.6916866208216197E-8</c:v>
                </c:pt>
                <c:pt idx="4">
                  <c:v>9.9733016417987084E-8</c:v>
                </c:pt>
                <c:pt idx="5">
                  <c:v>1.150080976946612E-7</c:v>
                </c:pt>
                <c:pt idx="6">
                  <c:v>1.0990023361336057E-7</c:v>
                </c:pt>
                <c:pt idx="7">
                  <c:v>1.0952426669644877E-7</c:v>
                </c:pt>
                <c:pt idx="8">
                  <c:v>1.2009573795443706E-7</c:v>
                </c:pt>
                <c:pt idx="9">
                  <c:v>1.3207804102802069E-7</c:v>
                </c:pt>
                <c:pt idx="10">
                  <c:v>1.5571660129439091E-7</c:v>
                </c:pt>
                <c:pt idx="11">
                  <c:v>1.7779815324719713E-7</c:v>
                </c:pt>
                <c:pt idx="12">
                  <c:v>1.8720854227917753E-7</c:v>
                </c:pt>
                <c:pt idx="13">
                  <c:v>2.8530908758737762E-7</c:v>
                </c:pt>
                <c:pt idx="14">
                  <c:v>2.166926060593787E-7</c:v>
                </c:pt>
                <c:pt idx="15">
                  <c:v>2.653241668277159E-7</c:v>
                </c:pt>
                <c:pt idx="16">
                  <c:v>3.6495789147338377E-7</c:v>
                </c:pt>
                <c:pt idx="17">
                  <c:v>3.9789697494716121E-7</c:v>
                </c:pt>
                <c:pt idx="18">
                  <c:v>4.3581600884826169E-7</c:v>
                </c:pt>
                <c:pt idx="19">
                  <c:v>5.1287859546808995E-7</c:v>
                </c:pt>
                <c:pt idx="20">
                  <c:v>3.3622886715971855E-7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'Apertura '!$P$132</c:f>
              <c:strCache>
                <c:ptCount val="1"/>
                <c:pt idx="0">
                  <c:v>Porcentaje de 
Intercambio Comercial del PIB USA (4)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'Apertura '!$P$133:$P$153</c:f>
              <c:numCache>
                <c:formatCode>0.0000000%</c:formatCode>
                <c:ptCount val="21"/>
                <c:pt idx="0">
                  <c:v>7.9047376325341921E-8</c:v>
                </c:pt>
                <c:pt idx="1">
                  <c:v>6.5348181483397764E-8</c:v>
                </c:pt>
                <c:pt idx="2">
                  <c:v>5.9691869271297073E-8</c:v>
                </c:pt>
                <c:pt idx="3">
                  <c:v>5.2740701459143457E-8</c:v>
                </c:pt>
                <c:pt idx="4">
                  <c:v>5.0256522456520409E-8</c:v>
                </c:pt>
                <c:pt idx="5">
                  <c:v>5.1628062401729784E-8</c:v>
                </c:pt>
                <c:pt idx="6">
                  <c:v>4.5480658689129097E-8</c:v>
                </c:pt>
                <c:pt idx="7">
                  <c:v>4.0710247420317569E-8</c:v>
                </c:pt>
                <c:pt idx="8">
                  <c:v>5.6906489283421387E-8</c:v>
                </c:pt>
                <c:pt idx="9">
                  <c:v>6.2095297748385975E-8</c:v>
                </c:pt>
                <c:pt idx="10">
                  <c:v>5.6138735070521557E-8</c:v>
                </c:pt>
                <c:pt idx="11">
                  <c:v>5.0420175523936111E-8</c:v>
                </c:pt>
                <c:pt idx="12">
                  <c:v>3.8823284327861566E-8</c:v>
                </c:pt>
                <c:pt idx="13">
                  <c:v>3.6539073397151978E-8</c:v>
                </c:pt>
                <c:pt idx="14">
                  <c:v>2.608452375759073E-8</c:v>
                </c:pt>
                <c:pt idx="15">
                  <c:v>2.908262057372004E-8</c:v>
                </c:pt>
                <c:pt idx="16">
                  <c:v>2.9272884018134896E-8</c:v>
                </c:pt>
                <c:pt idx="17">
                  <c:v>2.7338883911148421E-8</c:v>
                </c:pt>
                <c:pt idx="18">
                  <c:v>3.102421623509587E-8</c:v>
                </c:pt>
                <c:pt idx="19">
                  <c:v>2.7825064993535451E-8</c:v>
                </c:pt>
                <c:pt idx="20">
                  <c:v>2.8911033523381857E-8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'Apertura '!$Q$132</c:f>
              <c:strCache>
                <c:ptCount val="1"/>
                <c:pt idx="0">
                  <c:v>Porcentaje de 
Intercambio Comercial del PIB USA (5)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'Apertura '!$Q$133:$Q$153</c:f>
              <c:numCache>
                <c:formatCode>0.0000000%</c:formatCode>
                <c:ptCount val="21"/>
                <c:pt idx="0">
                  <c:v>4.7349037194385225E-8</c:v>
                </c:pt>
                <c:pt idx="1">
                  <c:v>4.668672777379228E-8</c:v>
                </c:pt>
                <c:pt idx="2">
                  <c:v>4.6551317968313933E-8</c:v>
                </c:pt>
                <c:pt idx="3">
                  <c:v>3.9947316079975642E-8</c:v>
                </c:pt>
                <c:pt idx="4">
                  <c:v>3.50349225888514E-8</c:v>
                </c:pt>
                <c:pt idx="5">
                  <c:v>3.0436685319149784E-8</c:v>
                </c:pt>
                <c:pt idx="6">
                  <c:v>3.0257163741368717E-8</c:v>
                </c:pt>
                <c:pt idx="7">
                  <c:v>2.9595541941463252E-8</c:v>
                </c:pt>
                <c:pt idx="8">
                  <c:v>3.2190106918189822E-8</c:v>
                </c:pt>
                <c:pt idx="9">
                  <c:v>2.949926956801702E-8</c:v>
                </c:pt>
                <c:pt idx="10">
                  <c:v>3.5664987949190317E-8</c:v>
                </c:pt>
                <c:pt idx="11">
                  <c:v>4.1704763924188751E-8</c:v>
                </c:pt>
                <c:pt idx="12">
                  <c:v>4.63385369917117E-8</c:v>
                </c:pt>
                <c:pt idx="13">
                  <c:v>5.1480149582344276E-8</c:v>
                </c:pt>
                <c:pt idx="14">
                  <c:v>3.8883537110977602E-8</c:v>
                </c:pt>
                <c:pt idx="15">
                  <c:v>4.3469736785479539E-8</c:v>
                </c:pt>
                <c:pt idx="16">
                  <c:v>4.8329781956686739E-8</c:v>
                </c:pt>
                <c:pt idx="17">
                  <c:v>5.1310537716674858E-8</c:v>
                </c:pt>
                <c:pt idx="18">
                  <c:v>4.8616628718682407E-8</c:v>
                </c:pt>
                <c:pt idx="19">
                  <c:v>5.0464971567588939E-8</c:v>
                </c:pt>
                <c:pt idx="20">
                  <c:v>4.1931591058470181E-8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'Apertura '!$R$132</c:f>
              <c:strCache>
                <c:ptCount val="1"/>
                <c:pt idx="0">
                  <c:v>Porcentaje de 
Intercambio Comercial del PIB USA (6)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'!$R$133:$R$153</c:f>
              <c:numCache>
                <c:formatCode>0.0000000%</c:formatCode>
                <c:ptCount val="21"/>
                <c:pt idx="0">
                  <c:v>3.2268176005928971E-8</c:v>
                </c:pt>
                <c:pt idx="1">
                  <c:v>2.4663438722076153E-8</c:v>
                </c:pt>
                <c:pt idx="2">
                  <c:v>2.3672615892520376E-8</c:v>
                </c:pt>
                <c:pt idx="3">
                  <c:v>1.7860185992821345E-8</c:v>
                </c:pt>
                <c:pt idx="4">
                  <c:v>1.1621888399755542E-8</c:v>
                </c:pt>
                <c:pt idx="5">
                  <c:v>8.892145859429747E-9</c:v>
                </c:pt>
                <c:pt idx="6">
                  <c:v>9.3195520844630827E-9</c:v>
                </c:pt>
                <c:pt idx="7">
                  <c:v>6.9072207058902418E-9</c:v>
                </c:pt>
                <c:pt idx="8">
                  <c:v>7.3542597433511679E-9</c:v>
                </c:pt>
                <c:pt idx="9">
                  <c:v>1.223952800374878E-8</c:v>
                </c:pt>
                <c:pt idx="10">
                  <c:v>1.6120515046671972E-8</c:v>
                </c:pt>
                <c:pt idx="11">
                  <c:v>2.1223568853905283E-8</c:v>
                </c:pt>
                <c:pt idx="12">
                  <c:v>2.0109599254298092E-8</c:v>
                </c:pt>
                <c:pt idx="13">
                  <c:v>3.3731350547219831E-8</c:v>
                </c:pt>
                <c:pt idx="14">
                  <c:v>2.6424401537471483E-8</c:v>
                </c:pt>
                <c:pt idx="15">
                  <c:v>2.9035392865133268E-8</c:v>
                </c:pt>
                <c:pt idx="16">
                  <c:v>4.3550615333518155E-8</c:v>
                </c:pt>
                <c:pt idx="17">
                  <c:v>3.4388885288409257E-8</c:v>
                </c:pt>
                <c:pt idx="18">
                  <c:v>4.1083265178993659E-8</c:v>
                </c:pt>
                <c:pt idx="19">
                  <c:v>3.2644200711300968E-8</c:v>
                </c:pt>
                <c:pt idx="20">
                  <c:v>2.3059778193520517E-8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'Apertura '!$S$132</c:f>
              <c:strCache>
                <c:ptCount val="1"/>
                <c:pt idx="0">
                  <c:v>Porcentaje de 
Intercambio Comercial del PIB USA (7)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'!$S$133:$S$153</c:f>
              <c:numCache>
                <c:formatCode>0.0000000%</c:formatCode>
                <c:ptCount val="21"/>
                <c:pt idx="0">
                  <c:v>1.0210622516003267E-7</c:v>
                </c:pt>
                <c:pt idx="1">
                  <c:v>8.3118751250740574E-8</c:v>
                </c:pt>
                <c:pt idx="2">
                  <c:v>9.1086334867279662E-8</c:v>
                </c:pt>
                <c:pt idx="3">
                  <c:v>9.3203416968417789E-8</c:v>
                </c:pt>
                <c:pt idx="4">
                  <c:v>9.4422024188085576E-8</c:v>
                </c:pt>
                <c:pt idx="5">
                  <c:v>9.5949340476834746E-8</c:v>
                </c:pt>
                <c:pt idx="6">
                  <c:v>8.4086877733993721E-8</c:v>
                </c:pt>
                <c:pt idx="7">
                  <c:v>6.5800637193448351E-8</c:v>
                </c:pt>
                <c:pt idx="8">
                  <c:v>6.2748403090350086E-8</c:v>
                </c:pt>
                <c:pt idx="9">
                  <c:v>7.4265576710511057E-8</c:v>
                </c:pt>
                <c:pt idx="10">
                  <c:v>8.8539418115210302E-8</c:v>
                </c:pt>
                <c:pt idx="11">
                  <c:v>9.8439752038988755E-8</c:v>
                </c:pt>
                <c:pt idx="12">
                  <c:v>1.1614720360058809E-7</c:v>
                </c:pt>
                <c:pt idx="13">
                  <c:v>1.2881260069754E-7</c:v>
                </c:pt>
                <c:pt idx="14">
                  <c:v>1.0181013464492285E-7</c:v>
                </c:pt>
                <c:pt idx="15">
                  <c:v>1.1840162694431813E-7</c:v>
                </c:pt>
                <c:pt idx="16">
                  <c:v>1.3572689630044632E-7</c:v>
                </c:pt>
                <c:pt idx="17">
                  <c:v>1.3636992285172843E-7</c:v>
                </c:pt>
                <c:pt idx="18">
                  <c:v>1.2825034009155528E-7</c:v>
                </c:pt>
                <c:pt idx="19">
                  <c:v>1.3166272931259246E-7</c:v>
                </c:pt>
                <c:pt idx="20">
                  <c:v>1.1105192657311565E-7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'Apertura '!$T$132</c:f>
              <c:strCache>
                <c:ptCount val="1"/>
                <c:pt idx="0">
                  <c:v>Porcentaje de 
Intercambio Comercial del PIB USA (8)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'!$T$133:$T$153</c:f>
              <c:numCache>
                <c:formatCode>0.0000000%</c:formatCode>
                <c:ptCount val="21"/>
                <c:pt idx="0">
                  <c:v>1.2590198654499051E-7</c:v>
                </c:pt>
                <c:pt idx="1">
                  <c:v>1.2715865951968353E-7</c:v>
                </c:pt>
                <c:pt idx="2">
                  <c:v>1.29813722692009E-7</c:v>
                </c:pt>
                <c:pt idx="3">
                  <c:v>1.010207982732853E-7</c:v>
                </c:pt>
                <c:pt idx="4">
                  <c:v>7.9036132552100161E-8</c:v>
                </c:pt>
                <c:pt idx="5">
                  <c:v>7.1041890448010608E-8</c:v>
                </c:pt>
                <c:pt idx="6">
                  <c:v>8.1628718099640872E-8</c:v>
                </c:pt>
                <c:pt idx="7">
                  <c:v>6.0962788660529157E-8</c:v>
                </c:pt>
                <c:pt idx="8">
                  <c:v>7.0132171454832771E-8</c:v>
                </c:pt>
                <c:pt idx="9">
                  <c:v>7.7848483266052548E-8</c:v>
                </c:pt>
                <c:pt idx="10">
                  <c:v>9.7347786794988673E-8</c:v>
                </c:pt>
                <c:pt idx="11">
                  <c:v>1.1160174526526196E-7</c:v>
                </c:pt>
                <c:pt idx="12">
                  <c:v>1.3021898307285685E-7</c:v>
                </c:pt>
                <c:pt idx="13">
                  <c:v>1.6168656382795571E-7</c:v>
                </c:pt>
                <c:pt idx="14">
                  <c:v>1.5353012139272377E-7</c:v>
                </c:pt>
                <c:pt idx="15">
                  <c:v>1.6670721684812435E-7</c:v>
                </c:pt>
                <c:pt idx="16">
                  <c:v>1.7137079980920132E-7</c:v>
                </c:pt>
                <c:pt idx="17">
                  <c:v>1.6818266625936887E-7</c:v>
                </c:pt>
                <c:pt idx="18">
                  <c:v>1.4354060700371361E-7</c:v>
                </c:pt>
                <c:pt idx="19">
                  <c:v>1.4370592852352492E-7</c:v>
                </c:pt>
                <c:pt idx="20">
                  <c:v>1.2108793360181283E-7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'Apertura '!$U$132</c:f>
              <c:strCache>
                <c:ptCount val="1"/>
                <c:pt idx="0">
                  <c:v>Porcentaje de 
Intercambio Comercial del PIB USA (9)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'!$U$133:$U$153</c:f>
              <c:numCache>
                <c:formatCode>0.0000000%</c:formatCode>
                <c:ptCount val="21"/>
                <c:pt idx="0">
                  <c:v>9.0358583831546199E-8</c:v>
                </c:pt>
                <c:pt idx="1">
                  <c:v>8.5563914648537728E-8</c:v>
                </c:pt>
                <c:pt idx="2">
                  <c:v>1.0492501168900793E-7</c:v>
                </c:pt>
                <c:pt idx="3">
                  <c:v>8.2095336008752401E-8</c:v>
                </c:pt>
                <c:pt idx="4">
                  <c:v>5.9407052380881402E-8</c:v>
                </c:pt>
                <c:pt idx="5">
                  <c:v>4.7726358534296169E-8</c:v>
                </c:pt>
                <c:pt idx="6">
                  <c:v>5.8420823391538026E-8</c:v>
                </c:pt>
                <c:pt idx="7">
                  <c:v>3.8792136908228945E-8</c:v>
                </c:pt>
                <c:pt idx="8">
                  <c:v>3.3776200082184617E-8</c:v>
                </c:pt>
                <c:pt idx="9">
                  <c:v>3.5431582409281742E-8</c:v>
                </c:pt>
                <c:pt idx="10">
                  <c:v>4.6868723692553211E-8</c:v>
                </c:pt>
                <c:pt idx="11">
                  <c:v>4.9284740104712163E-8</c:v>
                </c:pt>
                <c:pt idx="12">
                  <c:v>5.7387400980892255E-8</c:v>
                </c:pt>
                <c:pt idx="13">
                  <c:v>6.3234387252793777E-8</c:v>
                </c:pt>
                <c:pt idx="14">
                  <c:v>5.0610678229212693E-8</c:v>
                </c:pt>
                <c:pt idx="15">
                  <c:v>4.9225646221572146E-8</c:v>
                </c:pt>
                <c:pt idx="16">
                  <c:v>5.2073544041903548E-8</c:v>
                </c:pt>
                <c:pt idx="17">
                  <c:v>4.6077171793326692E-8</c:v>
                </c:pt>
                <c:pt idx="18">
                  <c:v>4.5298301702678237E-8</c:v>
                </c:pt>
                <c:pt idx="19">
                  <c:v>4.6977150111469171E-8</c:v>
                </c:pt>
                <c:pt idx="20">
                  <c:v>3.4584154752137904E-8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'Apertura '!$V$132</c:f>
              <c:strCache>
                <c:ptCount val="1"/>
                <c:pt idx="0">
                  <c:v>Porcentaje de 
Intercambio Comercial del PIB USA (10)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'Apertura '!$V$133:$V$153</c:f>
              <c:numCache>
                <c:formatCode>0.0000000%</c:formatCode>
                <c:ptCount val="21"/>
                <c:pt idx="0">
                  <c:v>3.9274805259875313E-8</c:v>
                </c:pt>
                <c:pt idx="1">
                  <c:v>3.8940990723563523E-8</c:v>
                </c:pt>
                <c:pt idx="2">
                  <c:v>5.569403526624511E-8</c:v>
                </c:pt>
                <c:pt idx="3">
                  <c:v>5.0070787227169744E-8</c:v>
                </c:pt>
                <c:pt idx="4">
                  <c:v>5.0989666091962587E-8</c:v>
                </c:pt>
                <c:pt idx="5">
                  <c:v>4.6490694938607814E-8</c:v>
                </c:pt>
                <c:pt idx="6">
                  <c:v>8.3071402708235421E-8</c:v>
                </c:pt>
                <c:pt idx="7">
                  <c:v>8.0186108986060047E-8</c:v>
                </c:pt>
                <c:pt idx="8">
                  <c:v>6.0965510782604313E-8</c:v>
                </c:pt>
                <c:pt idx="9">
                  <c:v>6.0353208344684373E-8</c:v>
                </c:pt>
                <c:pt idx="10">
                  <c:v>6.9378560464759971E-8</c:v>
                </c:pt>
                <c:pt idx="11">
                  <c:v>6.1119491655821692E-8</c:v>
                </c:pt>
                <c:pt idx="12">
                  <c:v>6.0020548867270106E-8</c:v>
                </c:pt>
                <c:pt idx="13">
                  <c:v>8.4508092219753243E-8</c:v>
                </c:pt>
                <c:pt idx="14">
                  <c:v>1.2015497506404686E-7</c:v>
                </c:pt>
                <c:pt idx="15">
                  <c:v>8.1945408868477751E-8</c:v>
                </c:pt>
                <c:pt idx="16">
                  <c:v>1.2426989457225146E-7</c:v>
                </c:pt>
                <c:pt idx="17">
                  <c:v>7.4281402614814806E-8</c:v>
                </c:pt>
                <c:pt idx="18">
                  <c:v>1.1880590122161702E-7</c:v>
                </c:pt>
                <c:pt idx="19">
                  <c:v>7.3193790791097439E-8</c:v>
                </c:pt>
                <c:pt idx="20">
                  <c:v>1.0067710674254344E-7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670256"/>
        <c:axId val="202669864"/>
      </c:lineChart>
      <c:catAx>
        <c:axId val="202214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69472"/>
        <c:crosses val="autoZero"/>
        <c:auto val="1"/>
        <c:lblAlgn val="ctr"/>
        <c:lblOffset val="100"/>
        <c:noMultiLvlLbl val="0"/>
      </c:catAx>
      <c:valAx>
        <c:axId val="202669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Miles de dólares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214168"/>
        <c:crosses val="autoZero"/>
        <c:crossBetween val="between"/>
      </c:valAx>
      <c:valAx>
        <c:axId val="20266986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1" i="0" baseline="0">
                    <a:effectLst/>
                  </a:rPr>
                  <a:t>Balanza Comercial (%)</a:t>
                </a:r>
                <a:endParaRPr lang="es-CO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2670256"/>
        <c:crosses val="max"/>
        <c:crossBetween val="between"/>
      </c:valAx>
      <c:catAx>
        <c:axId val="202670256"/>
        <c:scaling>
          <c:orientation val="minMax"/>
        </c:scaling>
        <c:delete val="1"/>
        <c:axPos val="b"/>
        <c:majorTickMark val="none"/>
        <c:minorTickMark val="none"/>
        <c:tickLblPos val="nextTo"/>
        <c:crossAx val="202669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16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>
  <cs:dataPoint3D>
    <cs:lnRef idx="1">
      <a:schemeClr val="lt1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1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1">
      <a:schemeClr val="dk1"/>
    </cs:effectRef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image" Target="../media/image4.png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image" Target="../media/image5.png"/><Relationship Id="rId9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161924</xdr:colOff>
      <xdr:row>2</xdr:row>
      <xdr:rowOff>190499</xdr:rowOff>
    </xdr:from>
    <xdr:to>
      <xdr:col>19</xdr:col>
      <xdr:colOff>38099</xdr:colOff>
      <xdr:row>26</xdr:row>
      <xdr:rowOff>9525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495297</xdr:colOff>
      <xdr:row>5</xdr:row>
      <xdr:rowOff>80962</xdr:rowOff>
    </xdr:from>
    <xdr:to>
      <xdr:col>15</xdr:col>
      <xdr:colOff>23811</xdr:colOff>
      <xdr:row>24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647699</xdr:colOff>
      <xdr:row>84</xdr:row>
      <xdr:rowOff>23811</xdr:rowOff>
    </xdr:from>
    <xdr:to>
      <xdr:col>13</xdr:col>
      <xdr:colOff>619125</xdr:colOff>
      <xdr:row>101</xdr:row>
      <xdr:rowOff>23811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333374</xdr:colOff>
      <xdr:row>4</xdr:row>
      <xdr:rowOff>202407</xdr:rowOff>
    </xdr:from>
    <xdr:to>
      <xdr:col>8</xdr:col>
      <xdr:colOff>95249</xdr:colOff>
      <xdr:row>4</xdr:row>
      <xdr:rowOff>554832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9" y="964407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273843</xdr:colOff>
      <xdr:row>83</xdr:row>
      <xdr:rowOff>202406</xdr:rowOff>
    </xdr:from>
    <xdr:to>
      <xdr:col>10</xdr:col>
      <xdr:colOff>83342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17918906"/>
          <a:ext cx="988218" cy="3452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297656</xdr:colOff>
      <xdr:row>30</xdr:row>
      <xdr:rowOff>1</xdr:rowOff>
    </xdr:from>
    <xdr:to>
      <xdr:col>8</xdr:col>
      <xdr:colOff>104775</xdr:colOff>
      <xdr:row>31</xdr:row>
      <xdr:rowOff>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6286501"/>
          <a:ext cx="569119" cy="761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750094</xdr:colOff>
      <xdr:row>109</xdr:row>
      <xdr:rowOff>107157</xdr:rowOff>
    </xdr:from>
    <xdr:to>
      <xdr:col>9</xdr:col>
      <xdr:colOff>176213</xdr:colOff>
      <xdr:row>109</xdr:row>
      <xdr:rowOff>583406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5969" y="24110157"/>
          <a:ext cx="1140619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261937</xdr:colOff>
      <xdr:row>55</xdr:row>
      <xdr:rowOff>238125</xdr:rowOff>
    </xdr:from>
    <xdr:to>
      <xdr:col>10</xdr:col>
      <xdr:colOff>14287</xdr:colOff>
      <xdr:row>55</xdr:row>
      <xdr:rowOff>590550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11858625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416719</xdr:colOff>
      <xdr:row>142</xdr:row>
      <xdr:rowOff>285749</xdr:rowOff>
    </xdr:from>
    <xdr:to>
      <xdr:col>10</xdr:col>
      <xdr:colOff>169069</xdr:colOff>
      <xdr:row>142</xdr:row>
      <xdr:rowOff>726280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4" y="30384749"/>
          <a:ext cx="931069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440532</xdr:colOff>
      <xdr:row>134</xdr:row>
      <xdr:rowOff>214312</xdr:rowOff>
    </xdr:from>
    <xdr:to>
      <xdr:col>10</xdr:col>
      <xdr:colOff>192882</xdr:colOff>
      <xdr:row>134</xdr:row>
      <xdr:rowOff>690562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8407" y="28789312"/>
          <a:ext cx="931069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388141</xdr:colOff>
      <xdr:row>4</xdr:row>
      <xdr:rowOff>592930</xdr:rowOff>
    </xdr:from>
    <xdr:to>
      <xdr:col>14</xdr:col>
      <xdr:colOff>678655</xdr:colOff>
      <xdr:row>23</xdr:row>
      <xdr:rowOff>16668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611980</xdr:colOff>
      <xdr:row>84</xdr:row>
      <xdr:rowOff>142874</xdr:rowOff>
    </xdr:from>
    <xdr:to>
      <xdr:col>13</xdr:col>
      <xdr:colOff>583406</xdr:colOff>
      <xdr:row>104</xdr:row>
      <xdr:rowOff>142874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488156</xdr:colOff>
      <xdr:row>4</xdr:row>
      <xdr:rowOff>154782</xdr:rowOff>
    </xdr:from>
    <xdr:to>
      <xdr:col>9</xdr:col>
      <xdr:colOff>59531</xdr:colOff>
      <xdr:row>4</xdr:row>
      <xdr:rowOff>507207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1" y="916782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726282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559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30</xdr:row>
      <xdr:rowOff>642937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464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107157</xdr:rowOff>
    </xdr:from>
    <xdr:to>
      <xdr:col>8</xdr:col>
      <xdr:colOff>188119</xdr:colOff>
      <xdr:row>110</xdr:row>
      <xdr:rowOff>11906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348157"/>
          <a:ext cx="1140619" cy="666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345282</xdr:colOff>
      <xdr:row>56</xdr:row>
      <xdr:rowOff>23812</xdr:rowOff>
    </xdr:from>
    <xdr:to>
      <xdr:col>10</xdr:col>
      <xdr:colOff>97632</xdr:colOff>
      <xdr:row>57</xdr:row>
      <xdr:rowOff>185737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7" y="12596812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345281</xdr:colOff>
      <xdr:row>134</xdr:row>
      <xdr:rowOff>59531</xdr:rowOff>
    </xdr:from>
    <xdr:to>
      <xdr:col>10</xdr:col>
      <xdr:colOff>97631</xdr:colOff>
      <xdr:row>134</xdr:row>
      <xdr:rowOff>940594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28634531"/>
          <a:ext cx="931069" cy="881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566735</xdr:colOff>
      <xdr:row>4</xdr:row>
      <xdr:rowOff>640556</xdr:rowOff>
    </xdr:from>
    <xdr:to>
      <xdr:col>15</xdr:col>
      <xdr:colOff>95249</xdr:colOff>
      <xdr:row>23</xdr:row>
      <xdr:rowOff>64294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111918</xdr:colOff>
      <xdr:row>83</xdr:row>
      <xdr:rowOff>702467</xdr:rowOff>
    </xdr:from>
    <xdr:to>
      <xdr:col>14</xdr:col>
      <xdr:colOff>83344</xdr:colOff>
      <xdr:row>103</xdr:row>
      <xdr:rowOff>130967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714374</xdr:colOff>
      <xdr:row>4</xdr:row>
      <xdr:rowOff>154781</xdr:rowOff>
    </xdr:from>
    <xdr:to>
      <xdr:col>10</xdr:col>
      <xdr:colOff>59530</xdr:colOff>
      <xdr:row>4</xdr:row>
      <xdr:rowOff>507206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49" y="916781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83</xdr:row>
      <xdr:rowOff>166688</xdr:rowOff>
    </xdr:from>
    <xdr:to>
      <xdr:col>10</xdr:col>
      <xdr:colOff>107155</xdr:colOff>
      <xdr:row>83</xdr:row>
      <xdr:rowOff>642938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17883188"/>
          <a:ext cx="452437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30</xdr:row>
      <xdr:rowOff>714375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5357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107158</xdr:rowOff>
    </xdr:from>
    <xdr:to>
      <xdr:col>8</xdr:col>
      <xdr:colOff>188119</xdr:colOff>
      <xdr:row>109</xdr:row>
      <xdr:rowOff>631032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4110158"/>
          <a:ext cx="569119" cy="52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369094</xdr:colOff>
      <xdr:row>55</xdr:row>
      <xdr:rowOff>226219</xdr:rowOff>
    </xdr:from>
    <xdr:to>
      <xdr:col>10</xdr:col>
      <xdr:colOff>121444</xdr:colOff>
      <xdr:row>55</xdr:row>
      <xdr:rowOff>578644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6969" y="11846719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134</xdr:row>
      <xdr:rowOff>166687</xdr:rowOff>
    </xdr:from>
    <xdr:to>
      <xdr:col>10</xdr:col>
      <xdr:colOff>85725</xdr:colOff>
      <xdr:row>134</xdr:row>
      <xdr:rowOff>583406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28741687"/>
          <a:ext cx="931069" cy="416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352421</xdr:colOff>
      <xdr:row>4</xdr:row>
      <xdr:rowOff>652461</xdr:rowOff>
    </xdr:from>
    <xdr:to>
      <xdr:col>14</xdr:col>
      <xdr:colOff>642935</xdr:colOff>
      <xdr:row>23</xdr:row>
      <xdr:rowOff>76199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433386</xdr:colOff>
      <xdr:row>84</xdr:row>
      <xdr:rowOff>130968</xdr:rowOff>
    </xdr:from>
    <xdr:to>
      <xdr:col>13</xdr:col>
      <xdr:colOff>404812</xdr:colOff>
      <xdr:row>104</xdr:row>
      <xdr:rowOff>130968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523874</xdr:colOff>
      <xdr:row>4</xdr:row>
      <xdr:rowOff>107156</xdr:rowOff>
    </xdr:from>
    <xdr:to>
      <xdr:col>9</xdr:col>
      <xdr:colOff>95249</xdr:colOff>
      <xdr:row>4</xdr:row>
      <xdr:rowOff>459581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49" y="869156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119062</xdr:colOff>
      <xdr:row>83</xdr:row>
      <xdr:rowOff>107156</xdr:rowOff>
    </xdr:from>
    <xdr:to>
      <xdr:col>9</xdr:col>
      <xdr:colOff>154780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6937" y="17823656"/>
          <a:ext cx="988218" cy="440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452437</xdr:colOff>
      <xdr:row>30</xdr:row>
      <xdr:rowOff>83345</xdr:rowOff>
    </xdr:from>
    <xdr:to>
      <xdr:col>9</xdr:col>
      <xdr:colOff>69056</xdr:colOff>
      <xdr:row>30</xdr:row>
      <xdr:rowOff>678656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0312" y="6369845"/>
          <a:ext cx="569119" cy="595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71439</xdr:rowOff>
    </xdr:from>
    <xdr:to>
      <xdr:col>8</xdr:col>
      <xdr:colOff>188119</xdr:colOff>
      <xdr:row>109</xdr:row>
      <xdr:rowOff>511969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3312439"/>
          <a:ext cx="1140619" cy="440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488157</xdr:colOff>
      <xdr:row>55</xdr:row>
      <xdr:rowOff>261937</xdr:rowOff>
    </xdr:from>
    <xdr:to>
      <xdr:col>10</xdr:col>
      <xdr:colOff>240507</xdr:colOff>
      <xdr:row>55</xdr:row>
      <xdr:rowOff>614362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6032" y="11882437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250031</xdr:colOff>
      <xdr:row>134</xdr:row>
      <xdr:rowOff>166687</xdr:rowOff>
    </xdr:from>
    <xdr:to>
      <xdr:col>10</xdr:col>
      <xdr:colOff>2381</xdr:colOff>
      <xdr:row>134</xdr:row>
      <xdr:rowOff>785812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06" y="28741687"/>
          <a:ext cx="93106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54765</xdr:colOff>
      <xdr:row>8</xdr:row>
      <xdr:rowOff>188117</xdr:rowOff>
    </xdr:from>
    <xdr:to>
      <xdr:col>15</xdr:col>
      <xdr:colOff>345279</xdr:colOff>
      <xdr:row>27</xdr:row>
      <xdr:rowOff>95249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254793</xdr:colOff>
      <xdr:row>84</xdr:row>
      <xdr:rowOff>166687</xdr:rowOff>
    </xdr:from>
    <xdr:to>
      <xdr:col>14</xdr:col>
      <xdr:colOff>226219</xdr:colOff>
      <xdr:row>104</xdr:row>
      <xdr:rowOff>166687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654843</xdr:colOff>
      <xdr:row>7</xdr:row>
      <xdr:rowOff>47625</xdr:rowOff>
    </xdr:from>
    <xdr:to>
      <xdr:col>9</xdr:col>
      <xdr:colOff>226218</xdr:colOff>
      <xdr:row>9</xdr:row>
      <xdr:rowOff>19050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2718" y="195262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71437</xdr:colOff>
      <xdr:row>83</xdr:row>
      <xdr:rowOff>166687</xdr:rowOff>
    </xdr:from>
    <xdr:to>
      <xdr:col>10</xdr:col>
      <xdr:colOff>107155</xdr:colOff>
      <xdr:row>83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312" y="17883187"/>
          <a:ext cx="452437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32</xdr:row>
      <xdr:rowOff>150019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8179594"/>
          <a:ext cx="571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109</xdr:row>
      <xdr:rowOff>107157</xdr:rowOff>
    </xdr:from>
    <xdr:to>
      <xdr:col>9</xdr:col>
      <xdr:colOff>188119</xdr:colOff>
      <xdr:row>110</xdr:row>
      <xdr:rowOff>23812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3348157"/>
          <a:ext cx="569119" cy="678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559594</xdr:colOff>
      <xdr:row>57</xdr:row>
      <xdr:rowOff>154781</xdr:rowOff>
    </xdr:from>
    <xdr:to>
      <xdr:col>10</xdr:col>
      <xdr:colOff>311944</xdr:colOff>
      <xdr:row>59</xdr:row>
      <xdr:rowOff>126206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9" y="14632781"/>
          <a:ext cx="9334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428625</xdr:colOff>
      <xdr:row>134</xdr:row>
      <xdr:rowOff>95251</xdr:rowOff>
    </xdr:from>
    <xdr:to>
      <xdr:col>10</xdr:col>
      <xdr:colOff>180975</xdr:colOff>
      <xdr:row>134</xdr:row>
      <xdr:rowOff>833438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8670251"/>
          <a:ext cx="931069" cy="73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276225</xdr:colOff>
      <xdr:row>4</xdr:row>
      <xdr:rowOff>161925</xdr:rowOff>
    </xdr:from>
    <xdr:to>
      <xdr:col>18</xdr:col>
      <xdr:colOff>542925</xdr:colOff>
      <xdr:row>4</xdr:row>
      <xdr:rowOff>514350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96800" y="933450"/>
          <a:ext cx="10287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76200</xdr:colOff>
      <xdr:row>31</xdr:row>
      <xdr:rowOff>180975</xdr:rowOff>
    </xdr:from>
    <xdr:to>
      <xdr:col>19</xdr:col>
      <xdr:colOff>257175</xdr:colOff>
      <xdr:row>31</xdr:row>
      <xdr:rowOff>533400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06675" y="6915150"/>
          <a:ext cx="9429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733425</xdr:colOff>
      <xdr:row>58</xdr:row>
      <xdr:rowOff>142875</xdr:rowOff>
    </xdr:from>
    <xdr:to>
      <xdr:col>18</xdr:col>
      <xdr:colOff>238125</xdr:colOff>
      <xdr:row>58</xdr:row>
      <xdr:rowOff>876300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77900" y="12792075"/>
          <a:ext cx="17907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685799</xdr:colOff>
      <xdr:row>4</xdr:row>
      <xdr:rowOff>995362</xdr:rowOff>
    </xdr:from>
    <xdr:to>
      <xdr:col>23</xdr:col>
      <xdr:colOff>428624</xdr:colOff>
      <xdr:row>26</xdr:row>
      <xdr:rowOff>28575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628650</xdr:colOff>
      <xdr:row>32</xdr:row>
      <xdr:rowOff>61911</xdr:rowOff>
    </xdr:from>
    <xdr:to>
      <xdr:col>24</xdr:col>
      <xdr:colOff>76200</xdr:colOff>
      <xdr:row>50</xdr:row>
      <xdr:rowOff>180974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714375</xdr:colOff>
      <xdr:row>58</xdr:row>
      <xdr:rowOff>938211</xdr:rowOff>
    </xdr:from>
    <xdr:to>
      <xdr:col>22</xdr:col>
      <xdr:colOff>619125</xdr:colOff>
      <xdr:row>77</xdr:row>
      <xdr:rowOff>180974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212461</xdr:colOff>
      <xdr:row>10</xdr:row>
      <xdr:rowOff>11642</xdr:rowOff>
    </xdr:from>
    <xdr:to>
      <xdr:col>31</xdr:col>
      <xdr:colOff>60061</xdr:colOff>
      <xdr:row>12</xdr:row>
      <xdr:rowOff>30692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736" y="3259667"/>
          <a:ext cx="1371600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706436</xdr:colOff>
      <xdr:row>38</xdr:row>
      <xdr:rowOff>60856</xdr:rowOff>
    </xdr:from>
    <xdr:to>
      <xdr:col>28</xdr:col>
      <xdr:colOff>392905</xdr:colOff>
      <xdr:row>42</xdr:row>
      <xdr:rowOff>41806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8711" y="9985906"/>
          <a:ext cx="121046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151378</xdr:colOff>
      <xdr:row>56</xdr:row>
      <xdr:rowOff>125866</xdr:rowOff>
    </xdr:from>
    <xdr:to>
      <xdr:col>23</xdr:col>
      <xdr:colOff>239825</xdr:colOff>
      <xdr:row>58</xdr:row>
      <xdr:rowOff>183016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94271" y="12508366"/>
          <a:ext cx="15716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352425</xdr:colOff>
      <xdr:row>0</xdr:row>
      <xdr:rowOff>666750</xdr:rowOff>
    </xdr:from>
    <xdr:to>
      <xdr:col>19</xdr:col>
      <xdr:colOff>638175</xdr:colOff>
      <xdr:row>21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390524</xdr:colOff>
      <xdr:row>3</xdr:row>
      <xdr:rowOff>9525</xdr:rowOff>
    </xdr:from>
    <xdr:to>
      <xdr:col>15</xdr:col>
      <xdr:colOff>352425</xdr:colOff>
      <xdr:row>4</xdr:row>
      <xdr:rowOff>85725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4" y="1209675"/>
          <a:ext cx="1485901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380999</xdr:colOff>
      <xdr:row>5</xdr:row>
      <xdr:rowOff>66674</xdr:rowOff>
    </xdr:from>
    <xdr:to>
      <xdr:col>20</xdr:col>
      <xdr:colOff>133350</xdr:colOff>
      <xdr:row>29</xdr:row>
      <xdr:rowOff>19049</xdr:rowOff>
    </xdr:to>
    <xdr:graphicFrame macro="">
      <xdr:nvGraphicFramePr>
        <xdr:cNvPr id="4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383381</xdr:colOff>
      <xdr:row>5</xdr:row>
      <xdr:rowOff>433388</xdr:rowOff>
    </xdr:from>
    <xdr:to>
      <xdr:col>27</xdr:col>
      <xdr:colOff>192881</xdr:colOff>
      <xdr:row>5</xdr:row>
      <xdr:rowOff>785813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84225" y="1397794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530225</xdr:colOff>
      <xdr:row>30</xdr:row>
      <xdr:rowOff>375708</xdr:rowOff>
    </xdr:from>
    <xdr:to>
      <xdr:col>27</xdr:col>
      <xdr:colOff>244475</xdr:colOff>
      <xdr:row>30</xdr:row>
      <xdr:rowOff>728133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28892" y="6873875"/>
          <a:ext cx="12382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364066</xdr:colOff>
      <xdr:row>81</xdr:row>
      <xdr:rowOff>325967</xdr:rowOff>
    </xdr:from>
    <xdr:to>
      <xdr:col>27</xdr:col>
      <xdr:colOff>173566</xdr:colOff>
      <xdr:row>81</xdr:row>
      <xdr:rowOff>678392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86066" y="17894300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535516</xdr:colOff>
      <xdr:row>56</xdr:row>
      <xdr:rowOff>379941</xdr:rowOff>
    </xdr:from>
    <xdr:to>
      <xdr:col>27</xdr:col>
      <xdr:colOff>345016</xdr:colOff>
      <xdr:row>56</xdr:row>
      <xdr:rowOff>732366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7516" y="12603691"/>
          <a:ext cx="13335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466725</xdr:colOff>
      <xdr:row>106</xdr:row>
      <xdr:rowOff>397669</xdr:rowOff>
    </xdr:from>
    <xdr:to>
      <xdr:col>27</xdr:col>
      <xdr:colOff>228600</xdr:colOff>
      <xdr:row>106</xdr:row>
      <xdr:rowOff>759619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67569" y="23400544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566737</xdr:colOff>
      <xdr:row>131</xdr:row>
      <xdr:rowOff>371476</xdr:rowOff>
    </xdr:from>
    <xdr:to>
      <xdr:col>27</xdr:col>
      <xdr:colOff>328612</xdr:colOff>
      <xdr:row>131</xdr:row>
      <xdr:rowOff>733426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7581" y="28886945"/>
          <a:ext cx="12858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207169</xdr:colOff>
      <xdr:row>157</xdr:row>
      <xdr:rowOff>95250</xdr:rowOff>
    </xdr:from>
    <xdr:to>
      <xdr:col>27</xdr:col>
      <xdr:colOff>731044</xdr:colOff>
      <xdr:row>157</xdr:row>
      <xdr:rowOff>561975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0013" y="34230469"/>
          <a:ext cx="1285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761999</xdr:colOff>
      <xdr:row>182</xdr:row>
      <xdr:rowOff>359570</xdr:rowOff>
    </xdr:from>
    <xdr:to>
      <xdr:col>27</xdr:col>
      <xdr:colOff>142874</xdr:colOff>
      <xdr:row>183</xdr:row>
      <xdr:rowOff>64295</xdr:rowOff>
    </xdr:to>
    <xdr:pic>
      <xdr:nvPicPr>
        <xdr:cNvPr id="17" name="Imagen 1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00843" y="40031195"/>
          <a:ext cx="16668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547688</xdr:colOff>
      <xdr:row>5</xdr:row>
      <xdr:rowOff>916782</xdr:rowOff>
    </xdr:from>
    <xdr:to>
      <xdr:col>32</xdr:col>
      <xdr:colOff>500062</xdr:colOff>
      <xdr:row>26</xdr:row>
      <xdr:rowOff>166687</xdr:rowOff>
    </xdr:to>
    <xdr:graphicFrame macro="">
      <xdr:nvGraphicFramePr>
        <xdr:cNvPr id="18" name="Gráfico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750093</xdr:colOff>
      <xdr:row>30</xdr:row>
      <xdr:rowOff>837008</xdr:rowOff>
    </xdr:from>
    <xdr:to>
      <xdr:col>32</xdr:col>
      <xdr:colOff>690562</xdr:colOff>
      <xdr:row>52</xdr:row>
      <xdr:rowOff>23811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35718</xdr:colOff>
      <xdr:row>57</xdr:row>
      <xdr:rowOff>95250</xdr:rowOff>
    </xdr:from>
    <xdr:to>
      <xdr:col>33</xdr:col>
      <xdr:colOff>464343</xdr:colOff>
      <xdr:row>77</xdr:row>
      <xdr:rowOff>35719</xdr:rowOff>
    </xdr:to>
    <xdr:graphicFrame macro="">
      <xdr:nvGraphicFramePr>
        <xdr:cNvPr id="21" name="Gráfico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22</xdr:col>
      <xdr:colOff>714374</xdr:colOff>
      <xdr:row>82</xdr:row>
      <xdr:rowOff>27383</xdr:rowOff>
    </xdr:from>
    <xdr:to>
      <xdr:col>34</xdr:col>
      <xdr:colOff>35717</xdr:colOff>
      <xdr:row>103</xdr:row>
      <xdr:rowOff>47624</xdr:rowOff>
    </xdr:to>
    <xdr:graphicFrame macro="">
      <xdr:nvGraphicFramePr>
        <xdr:cNvPr id="22" name="Gráfico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750093</xdr:colOff>
      <xdr:row>107</xdr:row>
      <xdr:rowOff>59532</xdr:rowOff>
    </xdr:from>
    <xdr:to>
      <xdr:col>34</xdr:col>
      <xdr:colOff>11907</xdr:colOff>
      <xdr:row>128</xdr:row>
      <xdr:rowOff>11906</xdr:rowOff>
    </xdr:to>
    <xdr:graphicFrame macro="">
      <xdr:nvGraphicFramePr>
        <xdr:cNvPr id="23" name="Gráfico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11907</xdr:colOff>
      <xdr:row>132</xdr:row>
      <xdr:rowOff>63102</xdr:rowOff>
    </xdr:from>
    <xdr:to>
      <xdr:col>33</xdr:col>
      <xdr:colOff>750093</xdr:colOff>
      <xdr:row>153</xdr:row>
      <xdr:rowOff>23812</xdr:rowOff>
    </xdr:to>
    <xdr:graphicFrame macro="">
      <xdr:nvGraphicFramePr>
        <xdr:cNvPr id="24" name="Gráfico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22</xdr:col>
      <xdr:colOff>440531</xdr:colOff>
      <xdr:row>157</xdr:row>
      <xdr:rowOff>726280</xdr:rowOff>
    </xdr:from>
    <xdr:to>
      <xdr:col>33</xdr:col>
      <xdr:colOff>488156</xdr:colOff>
      <xdr:row>179</xdr:row>
      <xdr:rowOff>0</xdr:rowOff>
    </xdr:to>
    <xdr:graphicFrame macro="">
      <xdr:nvGraphicFramePr>
        <xdr:cNvPr id="25" name="Gráfico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</xdr:col>
      <xdr:colOff>750093</xdr:colOff>
      <xdr:row>183</xdr:row>
      <xdr:rowOff>182165</xdr:rowOff>
    </xdr:from>
    <xdr:to>
      <xdr:col>34</xdr:col>
      <xdr:colOff>11906</xdr:colOff>
      <xdr:row>204</xdr:row>
      <xdr:rowOff>0</xdr:rowOff>
    </xdr:to>
    <xdr:graphicFrame macro="">
      <xdr:nvGraphicFramePr>
        <xdr:cNvPr id="27" name="Gráfico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554828</xdr:colOff>
      <xdr:row>5</xdr:row>
      <xdr:rowOff>45242</xdr:rowOff>
    </xdr:from>
    <xdr:to>
      <xdr:col>15</xdr:col>
      <xdr:colOff>83342</xdr:colOff>
      <xdr:row>24</xdr:row>
      <xdr:rowOff>40480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707230</xdr:colOff>
      <xdr:row>81</xdr:row>
      <xdr:rowOff>750092</xdr:rowOff>
    </xdr:from>
    <xdr:to>
      <xdr:col>13</xdr:col>
      <xdr:colOff>678656</xdr:colOff>
      <xdr:row>100</xdr:row>
      <xdr:rowOff>178592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559593</xdr:colOff>
      <xdr:row>4</xdr:row>
      <xdr:rowOff>142875</xdr:rowOff>
    </xdr:from>
    <xdr:to>
      <xdr:col>9</xdr:col>
      <xdr:colOff>130968</xdr:colOff>
      <xdr:row>4</xdr:row>
      <xdr:rowOff>495300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8" y="90487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81</xdr:row>
      <xdr:rowOff>166687</xdr:rowOff>
    </xdr:from>
    <xdr:to>
      <xdr:col>9</xdr:col>
      <xdr:colOff>107155</xdr:colOff>
      <xdr:row>81</xdr:row>
      <xdr:rowOff>678656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311687"/>
          <a:ext cx="988218" cy="5119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511968</xdr:colOff>
      <xdr:row>30</xdr:row>
      <xdr:rowOff>178594</xdr:rowOff>
    </xdr:from>
    <xdr:to>
      <xdr:col>9</xdr:col>
      <xdr:colOff>128587</xdr:colOff>
      <xdr:row>31</xdr:row>
      <xdr:rowOff>35719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9843" y="6274594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107</xdr:row>
      <xdr:rowOff>107157</xdr:rowOff>
    </xdr:from>
    <xdr:to>
      <xdr:col>9</xdr:col>
      <xdr:colOff>188119</xdr:colOff>
      <xdr:row>109</xdr:row>
      <xdr:rowOff>78582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7348657"/>
          <a:ext cx="56911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345281</xdr:colOff>
      <xdr:row>55</xdr:row>
      <xdr:rowOff>369094</xdr:rowOff>
    </xdr:from>
    <xdr:to>
      <xdr:col>10</xdr:col>
      <xdr:colOff>97631</xdr:colOff>
      <xdr:row>55</xdr:row>
      <xdr:rowOff>721519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3156" y="11799094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321468</xdr:colOff>
      <xdr:row>132</xdr:row>
      <xdr:rowOff>130968</xdr:rowOff>
    </xdr:from>
    <xdr:to>
      <xdr:col>10</xdr:col>
      <xdr:colOff>73818</xdr:colOff>
      <xdr:row>132</xdr:row>
      <xdr:rowOff>821531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9343" y="27943968"/>
          <a:ext cx="931069" cy="6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185734</xdr:colOff>
      <xdr:row>4</xdr:row>
      <xdr:rowOff>735806</xdr:rowOff>
    </xdr:from>
    <xdr:to>
      <xdr:col>15</xdr:col>
      <xdr:colOff>476248</xdr:colOff>
      <xdr:row>23</xdr:row>
      <xdr:rowOff>159544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290512</xdr:colOff>
      <xdr:row>84</xdr:row>
      <xdr:rowOff>23812</xdr:rowOff>
    </xdr:from>
    <xdr:to>
      <xdr:col>15</xdr:col>
      <xdr:colOff>202406</xdr:colOff>
      <xdr:row>104</xdr:row>
      <xdr:rowOff>23812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642937</xdr:colOff>
      <xdr:row>4</xdr:row>
      <xdr:rowOff>142875</xdr:rowOff>
    </xdr:from>
    <xdr:to>
      <xdr:col>9</xdr:col>
      <xdr:colOff>214312</xdr:colOff>
      <xdr:row>4</xdr:row>
      <xdr:rowOff>495300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904875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59531</xdr:colOff>
      <xdr:row>83</xdr:row>
      <xdr:rowOff>166687</xdr:rowOff>
    </xdr:from>
    <xdr:to>
      <xdr:col>10</xdr:col>
      <xdr:colOff>95249</xdr:colOff>
      <xdr:row>83</xdr:row>
      <xdr:rowOff>750094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9406" y="17883187"/>
          <a:ext cx="452437" cy="583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178595</xdr:rowOff>
    </xdr:from>
    <xdr:to>
      <xdr:col>10</xdr:col>
      <xdr:colOff>33337</xdr:colOff>
      <xdr:row>30</xdr:row>
      <xdr:rowOff>678657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5"/>
          <a:ext cx="569119" cy="5000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571500</xdr:colOff>
      <xdr:row>109</xdr:row>
      <xdr:rowOff>107157</xdr:rowOff>
    </xdr:from>
    <xdr:to>
      <xdr:col>9</xdr:col>
      <xdr:colOff>188119</xdr:colOff>
      <xdr:row>110</xdr:row>
      <xdr:rowOff>95250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23348157"/>
          <a:ext cx="569119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357188</xdr:colOff>
      <xdr:row>55</xdr:row>
      <xdr:rowOff>392906</xdr:rowOff>
    </xdr:from>
    <xdr:to>
      <xdr:col>10</xdr:col>
      <xdr:colOff>109538</xdr:colOff>
      <xdr:row>55</xdr:row>
      <xdr:rowOff>745331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5063" y="12013406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107156</xdr:rowOff>
    </xdr:from>
    <xdr:to>
      <xdr:col>10</xdr:col>
      <xdr:colOff>371475</xdr:colOff>
      <xdr:row>134</xdr:row>
      <xdr:rowOff>821531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682156"/>
          <a:ext cx="931069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459579</xdr:colOff>
      <xdr:row>4</xdr:row>
      <xdr:rowOff>616743</xdr:rowOff>
    </xdr:from>
    <xdr:to>
      <xdr:col>14</xdr:col>
      <xdr:colOff>750093</xdr:colOff>
      <xdr:row>23</xdr:row>
      <xdr:rowOff>40481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100011</xdr:colOff>
      <xdr:row>84</xdr:row>
      <xdr:rowOff>11905</xdr:rowOff>
    </xdr:from>
    <xdr:to>
      <xdr:col>14</xdr:col>
      <xdr:colOff>71437</xdr:colOff>
      <xdr:row>101</xdr:row>
      <xdr:rowOff>11905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583406</xdr:colOff>
      <xdr:row>4</xdr:row>
      <xdr:rowOff>154782</xdr:rowOff>
    </xdr:from>
    <xdr:to>
      <xdr:col>9</xdr:col>
      <xdr:colOff>154781</xdr:colOff>
      <xdr:row>4</xdr:row>
      <xdr:rowOff>507207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1281" y="916782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392906</xdr:colOff>
      <xdr:row>83</xdr:row>
      <xdr:rowOff>154781</xdr:rowOff>
    </xdr:from>
    <xdr:to>
      <xdr:col>10</xdr:col>
      <xdr:colOff>202405</xdr:colOff>
      <xdr:row>83</xdr:row>
      <xdr:rowOff>547687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0781" y="17871281"/>
          <a:ext cx="988218" cy="392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547687</xdr:colOff>
      <xdr:row>30</xdr:row>
      <xdr:rowOff>166687</xdr:rowOff>
    </xdr:from>
    <xdr:to>
      <xdr:col>9</xdr:col>
      <xdr:colOff>164306</xdr:colOff>
      <xdr:row>31</xdr:row>
      <xdr:rowOff>23812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5562" y="6453187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166688</xdr:colOff>
      <xdr:row>109</xdr:row>
      <xdr:rowOff>71438</xdr:rowOff>
    </xdr:from>
    <xdr:to>
      <xdr:col>10</xdr:col>
      <xdr:colOff>128588</xdr:colOff>
      <xdr:row>109</xdr:row>
      <xdr:rowOff>714375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25598438"/>
          <a:ext cx="1140619" cy="6429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333375</xdr:colOff>
      <xdr:row>55</xdr:row>
      <xdr:rowOff>250030</xdr:rowOff>
    </xdr:from>
    <xdr:to>
      <xdr:col>10</xdr:col>
      <xdr:colOff>85725</xdr:colOff>
      <xdr:row>55</xdr:row>
      <xdr:rowOff>762000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0" y="11870530"/>
          <a:ext cx="931069" cy="51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416719</xdr:colOff>
      <xdr:row>134</xdr:row>
      <xdr:rowOff>142875</xdr:rowOff>
    </xdr:from>
    <xdr:to>
      <xdr:col>10</xdr:col>
      <xdr:colOff>169069</xdr:colOff>
      <xdr:row>134</xdr:row>
      <xdr:rowOff>833438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4594" y="31765875"/>
          <a:ext cx="931069" cy="69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400047</xdr:colOff>
      <xdr:row>4</xdr:row>
      <xdr:rowOff>628649</xdr:rowOff>
    </xdr:from>
    <xdr:to>
      <xdr:col>14</xdr:col>
      <xdr:colOff>690561</xdr:colOff>
      <xdr:row>23</xdr:row>
      <xdr:rowOff>52387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588167</xdr:colOff>
      <xdr:row>84</xdr:row>
      <xdr:rowOff>119061</xdr:rowOff>
    </xdr:from>
    <xdr:to>
      <xdr:col>13</xdr:col>
      <xdr:colOff>559593</xdr:colOff>
      <xdr:row>104</xdr:row>
      <xdr:rowOff>119061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380999</xdr:colOff>
      <xdr:row>4</xdr:row>
      <xdr:rowOff>23813</xdr:rowOff>
    </xdr:from>
    <xdr:to>
      <xdr:col>8</xdr:col>
      <xdr:colOff>142874</xdr:colOff>
      <xdr:row>4</xdr:row>
      <xdr:rowOff>376238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4" y="785813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714376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547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464343</xdr:colOff>
      <xdr:row>30</xdr:row>
      <xdr:rowOff>95252</xdr:rowOff>
    </xdr:from>
    <xdr:to>
      <xdr:col>9</xdr:col>
      <xdr:colOff>80962</xdr:colOff>
      <xdr:row>31</xdr:row>
      <xdr:rowOff>2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8" y="6381752"/>
          <a:ext cx="569119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190500</xdr:colOff>
      <xdr:row>109</xdr:row>
      <xdr:rowOff>107158</xdr:rowOff>
    </xdr:from>
    <xdr:to>
      <xdr:col>10</xdr:col>
      <xdr:colOff>152400</xdr:colOff>
      <xdr:row>109</xdr:row>
      <xdr:rowOff>619126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348158"/>
          <a:ext cx="1140619" cy="5119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273844</xdr:colOff>
      <xdr:row>55</xdr:row>
      <xdr:rowOff>333375</xdr:rowOff>
    </xdr:from>
    <xdr:to>
      <xdr:col>10</xdr:col>
      <xdr:colOff>26194</xdr:colOff>
      <xdr:row>55</xdr:row>
      <xdr:rowOff>685800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9" y="11953875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107157</xdr:rowOff>
    </xdr:from>
    <xdr:to>
      <xdr:col>10</xdr:col>
      <xdr:colOff>371475</xdr:colOff>
      <xdr:row>134</xdr:row>
      <xdr:rowOff>750095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8682157"/>
          <a:ext cx="931069" cy="642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566735</xdr:colOff>
      <xdr:row>4</xdr:row>
      <xdr:rowOff>497680</xdr:rowOff>
    </xdr:from>
    <xdr:to>
      <xdr:col>15</xdr:col>
      <xdr:colOff>95249</xdr:colOff>
      <xdr:row>22</xdr:row>
      <xdr:rowOff>111918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635793</xdr:colOff>
      <xdr:row>84</xdr:row>
      <xdr:rowOff>47623</xdr:rowOff>
    </xdr:from>
    <xdr:to>
      <xdr:col>13</xdr:col>
      <xdr:colOff>607219</xdr:colOff>
      <xdr:row>104</xdr:row>
      <xdr:rowOff>47623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559593</xdr:colOff>
      <xdr:row>4</xdr:row>
      <xdr:rowOff>95250</xdr:rowOff>
    </xdr:from>
    <xdr:to>
      <xdr:col>9</xdr:col>
      <xdr:colOff>130968</xdr:colOff>
      <xdr:row>4</xdr:row>
      <xdr:rowOff>447675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7468" y="857250"/>
          <a:ext cx="5238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71437</xdr:colOff>
      <xdr:row>83</xdr:row>
      <xdr:rowOff>166688</xdr:rowOff>
    </xdr:from>
    <xdr:to>
      <xdr:col>9</xdr:col>
      <xdr:colOff>107155</xdr:colOff>
      <xdr:row>83</xdr:row>
      <xdr:rowOff>642938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2" y="17883188"/>
          <a:ext cx="988218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642937</xdr:colOff>
      <xdr:row>30</xdr:row>
      <xdr:rowOff>178594</xdr:rowOff>
    </xdr:from>
    <xdr:to>
      <xdr:col>10</xdr:col>
      <xdr:colOff>33337</xdr:colOff>
      <xdr:row>31</xdr:row>
      <xdr:rowOff>35719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" y="6465094"/>
          <a:ext cx="569119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571500</xdr:colOff>
      <xdr:row>109</xdr:row>
      <xdr:rowOff>107158</xdr:rowOff>
    </xdr:from>
    <xdr:to>
      <xdr:col>8</xdr:col>
      <xdr:colOff>188119</xdr:colOff>
      <xdr:row>109</xdr:row>
      <xdr:rowOff>726282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24110158"/>
          <a:ext cx="1140619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464344</xdr:colOff>
      <xdr:row>55</xdr:row>
      <xdr:rowOff>178593</xdr:rowOff>
    </xdr:from>
    <xdr:to>
      <xdr:col>10</xdr:col>
      <xdr:colOff>216694</xdr:colOff>
      <xdr:row>55</xdr:row>
      <xdr:rowOff>531018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2219" y="11799093"/>
          <a:ext cx="931069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619125</xdr:colOff>
      <xdr:row>134</xdr:row>
      <xdr:rowOff>107156</xdr:rowOff>
    </xdr:from>
    <xdr:to>
      <xdr:col>10</xdr:col>
      <xdr:colOff>371475</xdr:colOff>
      <xdr:row>134</xdr:row>
      <xdr:rowOff>809625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0206156"/>
          <a:ext cx="931069" cy="702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conomi/Downloads/Alimentos%20y%20animales%20v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Exportaciones USA"/>
      <sheetName val="Exportaciones Colombia"/>
      <sheetName val="Balanza Comercial Colombia"/>
      <sheetName val="Indicadores de Competitividad"/>
      <sheetName val="Hoja1"/>
    </sheetNames>
    <sheetDataSet>
      <sheetData sheetId="0"/>
      <sheetData sheetId="1"/>
      <sheetData sheetId="2"/>
      <sheetData sheetId="3"/>
      <sheetData sheetId="4">
        <row r="68">
          <cell r="D68" t="str">
            <v>Exportaciones 
por habitante</v>
          </cell>
        </row>
        <row r="129">
          <cell r="A129">
            <v>1991</v>
          </cell>
        </row>
        <row r="130">
          <cell r="A130">
            <v>1992</v>
          </cell>
        </row>
        <row r="131">
          <cell r="A131">
            <v>1993</v>
          </cell>
        </row>
        <row r="132">
          <cell r="A132">
            <v>1994</v>
          </cell>
        </row>
        <row r="133">
          <cell r="A133">
            <v>1995</v>
          </cell>
        </row>
        <row r="134">
          <cell r="A134">
            <v>1996</v>
          </cell>
        </row>
        <row r="135">
          <cell r="A135">
            <v>1997</v>
          </cell>
        </row>
        <row r="136">
          <cell r="A136">
            <v>1998</v>
          </cell>
        </row>
        <row r="137">
          <cell r="A137">
            <v>1999</v>
          </cell>
        </row>
        <row r="138">
          <cell r="A138">
            <v>2000</v>
          </cell>
        </row>
        <row r="139">
          <cell r="A139">
            <v>2001</v>
          </cell>
        </row>
        <row r="140">
          <cell r="A140">
            <v>2002</v>
          </cell>
        </row>
        <row r="141">
          <cell r="A141">
            <v>2003</v>
          </cell>
        </row>
        <row r="142">
          <cell r="A142">
            <v>2004</v>
          </cell>
        </row>
        <row r="143">
          <cell r="A143">
            <v>2005</v>
          </cell>
        </row>
        <row r="144">
          <cell r="A144">
            <v>2006</v>
          </cell>
        </row>
        <row r="145">
          <cell r="A145">
            <v>2007</v>
          </cell>
        </row>
        <row r="146">
          <cell r="A146">
            <v>2008</v>
          </cell>
        </row>
        <row r="147">
          <cell r="A147">
            <v>2009</v>
          </cell>
        </row>
        <row r="148">
          <cell r="A148">
            <v>2010</v>
          </cell>
        </row>
        <row r="149">
          <cell r="A149">
            <v>2011</v>
          </cell>
        </row>
        <row r="150">
          <cell r="A150">
            <v>2012</v>
          </cell>
        </row>
        <row r="151">
          <cell r="A151">
            <v>2013</v>
          </cell>
        </row>
        <row r="152">
          <cell r="A152">
            <v>2014</v>
          </cell>
        </row>
        <row r="153">
          <cell r="A153">
            <v>2015</v>
          </cell>
        </row>
        <row r="159">
          <cell r="A159">
            <v>1991</v>
          </cell>
        </row>
        <row r="160">
          <cell r="A160">
            <v>1992</v>
          </cell>
        </row>
        <row r="161">
          <cell r="A161">
            <v>1993</v>
          </cell>
        </row>
        <row r="162">
          <cell r="A162">
            <v>1994</v>
          </cell>
        </row>
        <row r="163">
          <cell r="A163">
            <v>1995</v>
          </cell>
        </row>
        <row r="164">
          <cell r="A164">
            <v>1996</v>
          </cell>
        </row>
        <row r="165">
          <cell r="A165">
            <v>1997</v>
          </cell>
        </row>
        <row r="166">
          <cell r="A166">
            <v>1998</v>
          </cell>
        </row>
        <row r="167">
          <cell r="A167">
            <v>1999</v>
          </cell>
        </row>
        <row r="168">
          <cell r="A168">
            <v>2000</v>
          </cell>
        </row>
        <row r="169">
          <cell r="A169">
            <v>2001</v>
          </cell>
        </row>
        <row r="170">
          <cell r="A170">
            <v>2002</v>
          </cell>
        </row>
        <row r="171">
          <cell r="A171">
            <v>2003</v>
          </cell>
        </row>
        <row r="172">
          <cell r="A172">
            <v>2004</v>
          </cell>
        </row>
        <row r="173">
          <cell r="A173">
            <v>2005</v>
          </cell>
        </row>
        <row r="174">
          <cell r="A174">
            <v>2006</v>
          </cell>
        </row>
        <row r="175">
          <cell r="A175">
            <v>2007</v>
          </cell>
        </row>
        <row r="176">
          <cell r="A176">
            <v>2008</v>
          </cell>
        </row>
        <row r="177">
          <cell r="A177">
            <v>2009</v>
          </cell>
        </row>
        <row r="178">
          <cell r="A178">
            <v>2010</v>
          </cell>
        </row>
        <row r="179">
          <cell r="A179">
            <v>2011</v>
          </cell>
        </row>
        <row r="180">
          <cell r="A180">
            <v>2012</v>
          </cell>
        </row>
        <row r="181">
          <cell r="A181">
            <v>2013</v>
          </cell>
        </row>
        <row r="182">
          <cell r="A182">
            <v>2014</v>
          </cell>
        </row>
        <row r="183">
          <cell r="A183">
            <v>2015</v>
          </cell>
        </row>
      </sheetData>
      <sheetData sheetId="5"/>
    </sheetDataSet>
  </externalBook>
</externalLink>
</file>

<file path=xl/tables/table1.xml><?xml version="1.0" encoding="utf-8"?>
<table xmlns="http://schemas.openxmlformats.org/spreadsheetml/2006/main" id="17" name="Tabla118" displayName="Tabla118" ref="A6:V27" totalsRowShown="0" headerRowDxfId="344" dataDxfId="342" headerRowBorderDxfId="343" tableBorderDxfId="341" totalsRowBorderDxfId="340">
  <tableColumns count="22">
    <tableColumn id="1" name="Año" dataDxfId="339"/>
    <tableColumn id="2" name="(1) Productos primarios" dataDxfId="338">
      <calculatedColumnFormula>'Export '!B2</calculatedColumnFormula>
    </tableColumn>
    <tableColumn id="13" name="(2) MRB: agro" dataDxfId="337">
      <calculatedColumnFormula>'Export '!C2</calculatedColumnFormula>
    </tableColumn>
    <tableColumn id="9" name="(3) MRB: otros" dataDxfId="336">
      <calculatedColumnFormula>'Export '!D2</calculatedColumnFormula>
    </tableColumn>
    <tableColumn id="10" name="(4)MBT: textiles, vestidos y calzado" dataDxfId="335">
      <calculatedColumnFormula>'Export '!E2</calculatedColumnFormula>
    </tableColumn>
    <tableColumn id="11" name="(5) MBT: otros" dataDxfId="334">
      <calculatedColumnFormula>'Export '!F2</calculatedColumnFormula>
    </tableColumn>
    <tableColumn id="12" name="(6) MTI: automoviles " dataDxfId="333">
      <calculatedColumnFormula>'Export '!G2</calculatedColumnFormula>
    </tableColumn>
    <tableColumn id="7" name="(7) MTI: procesos" dataDxfId="332">
      <calculatedColumnFormula>'Export '!H2</calculatedColumnFormula>
    </tableColumn>
    <tableColumn id="8" name="(8) MTI: ingeniería" dataDxfId="331">
      <calculatedColumnFormula>'Export '!I2</calculatedColumnFormula>
    </tableColumn>
    <tableColumn id="6" name="(9) MAT: electronicos y electricos " dataDxfId="330">
      <calculatedColumnFormula>'Export '!J2</calculatedColumnFormula>
    </tableColumn>
    <tableColumn id="3" name="(10) MAT: otros " dataDxfId="329">
      <calculatedColumnFormula>'Export '!K2</calculatedColumnFormula>
    </tableColumn>
    <tableColumn id="4" name="Pib Colombia a pesos corrientes_x000a_ (US$ miles de millones)" dataDxfId="328" dataCellStyle="Porcentaje"/>
    <tableColumn id="5" name="Porcentaje de _x000a_Exportaciones del PIB a USA (1)" dataDxfId="327">
      <calculatedColumnFormula>B7/($L7*1000)</calculatedColumnFormula>
    </tableColumn>
    <tableColumn id="15" name="Porcentaje de _x000a_Exportaciones del PIB a USA (2)" dataDxfId="326">
      <calculatedColumnFormula>C7/($L7*1000)</calculatedColumnFormula>
    </tableColumn>
    <tableColumn id="16" name="Porcentaje de _x000a_Exportaciones del PIB a USA (3)" dataDxfId="325">
      <calculatedColumnFormula>D7/($L7*1000)</calculatedColumnFormula>
    </tableColumn>
    <tableColumn id="17" name="Porcentaje de _x000a_Exportaciones del PIB a USA (4)" dataDxfId="324">
      <calculatedColumnFormula>E7/($L7*1000)</calculatedColumnFormula>
    </tableColumn>
    <tableColumn id="18" name="Porcentaje de _x000a_Exportaciones del PIB a USA (5)" dataDxfId="323">
      <calculatedColumnFormula>F7/($L7*1000)</calculatedColumnFormula>
    </tableColumn>
    <tableColumn id="19" name="Porcentaje de _x000a_Exportaciones del PIB a USA (6)" dataDxfId="322">
      <calculatedColumnFormula>G7/($L7*1000)</calculatedColumnFormula>
    </tableColumn>
    <tableColumn id="20" name="Porcentaje de _x000a_Exportaciones del PIB a USA (7)" dataDxfId="321">
      <calculatedColumnFormula>H7/($L7*1000)</calculatedColumnFormula>
    </tableColumn>
    <tableColumn id="21" name="Porcentaje de _x000a_Exportaciones del PIB a USA (8)" dataDxfId="320">
      <calculatedColumnFormula>I7/($L7*1000)</calculatedColumnFormula>
    </tableColumn>
    <tableColumn id="22" name="Porcentaje de _x000a_Exportaciones del PIB a USA (9)" dataDxfId="319">
      <calculatedColumnFormula>J7/($L7*1000)</calculatedColumnFormula>
    </tableColumn>
    <tableColumn id="23" name="Porcentaje de _x000a_Exportaciones del PIB a USA (10)" dataDxfId="318">
      <calculatedColumnFormula>K7/($L7*1000)</calculatedColumnFormula>
    </tableColumn>
  </tableColumns>
  <tableStyleInfo name="TableStyleMedium14" showFirstColumn="0" showLastColumn="0" showRowStripes="1" showColumnStripes="0"/>
</table>
</file>

<file path=xl/tables/table10.xml><?xml version="1.0" encoding="utf-8"?>
<table xmlns="http://schemas.openxmlformats.org/spreadsheetml/2006/main" id="29" name="Tabla19101130" displayName="Tabla19101130" ref="B59:L80" totalsRowShown="0" headerRowDxfId="112" dataDxfId="110" headerRowBorderDxfId="111" tableBorderDxfId="109" totalsRowBorderDxfId="108">
  <tableColumns count="11">
    <tableColumn id="1" name="Año" dataDxfId="107"/>
    <tableColumn id="18" name="Porcentaje de _x000a_Intercambio Comercial Colombia (1)" dataDxfId="106" dataCellStyle="Porcentaje">
      <calculatedColumnFormula>'Apertura '!B108/'Exp Mundiales'!B2</calculatedColumnFormula>
    </tableColumn>
    <tableColumn id="19" name="Porcentaje de _x000a_Intercambio Comercial Colombia (2)" dataDxfId="105" dataCellStyle="Porcentaje">
      <calculatedColumnFormula>'Apertura '!C108/'Exp Mundiales'!C2</calculatedColumnFormula>
    </tableColumn>
    <tableColumn id="20" name="Porcentaje de _x000a_Intercambio Comercial Colombia (3)" dataDxfId="104" dataCellStyle="Porcentaje">
      <calculatedColumnFormula>'Apertura '!D108/'Exp Mundiales'!D2</calculatedColumnFormula>
    </tableColumn>
    <tableColumn id="21" name="Porcentaje de _x000a_Intercambio Comercial Colombia (4)" dataDxfId="103" dataCellStyle="Porcentaje">
      <calculatedColumnFormula>'Apertura '!E108/'Exp Mundiales'!E2</calculatedColumnFormula>
    </tableColumn>
    <tableColumn id="16" name="Porcentaje de _x000a_Intercambio Comercial Colombia (5)" dataDxfId="102" dataCellStyle="Porcentaje">
      <calculatedColumnFormula>'Apertura '!F108/'Exp Mundiales'!F2</calculatedColumnFormula>
    </tableColumn>
    <tableColumn id="17" name="Porcentaje de _x000a_Intercambio Comercial Colombia (6)" dataDxfId="101" dataCellStyle="Porcentaje">
      <calculatedColumnFormula>'Apertura '!G108/'Exp Mundiales'!G2</calculatedColumnFormula>
    </tableColumn>
    <tableColumn id="15" name="Porcentaje de _x000a_Intercambio Comercial Colombia (7)" dataDxfId="100" dataCellStyle="Porcentaje">
      <calculatedColumnFormula>'Apertura '!H108/'Exp Mundiales'!H2</calculatedColumnFormula>
    </tableColumn>
    <tableColumn id="4" name="Porcentaje de _x000a_Intercambio Comercial Colombia (8)" dataDxfId="99" dataCellStyle="Porcentaje">
      <calculatedColumnFormula>'Apertura '!I108/'Exp Mundiales'!I2</calculatedColumnFormula>
    </tableColumn>
    <tableColumn id="22" name="Porcentaje de _x000a_Intercambio Comercial Colombia (9)" dataDxfId="98" dataCellStyle="Porcentaje">
      <calculatedColumnFormula>'Apertura '!J108/'Exp Mundiales'!J2</calculatedColumnFormula>
    </tableColumn>
    <tableColumn id="23" name="Porcentaje de _x000a_Intercambio Comercial Colombia (10)" dataDxfId="97" dataCellStyle="Porcentaje">
      <calculatedColumnFormula>'Apertura '!K108/'Exp Mundiales'!K2</calculatedColumnFormula>
    </tableColumn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id="27" name="Tabla1928" displayName="Tabla1928" ref="B5:L26" totalsRowShown="0" headerRowDxfId="96" dataDxfId="94" headerRowBorderDxfId="95" tableBorderDxfId="93" totalsRowBorderDxfId="92">
  <tableColumns count="11">
    <tableColumn id="1" name="Año" dataDxfId="91"/>
    <tableColumn id="11" name="Porcentaje de _x000a_Exportaciones del PIB a USA (1)" dataDxfId="90" dataCellStyle="Porcentaje">
      <calculatedColumnFormula>'Export '!B2/'Exp Mundiales'!B2</calculatedColumnFormula>
    </tableColumn>
    <tableColumn id="12" name="Porcentaje de _x000a_Exportaciones del PIB a USA (2)" dataDxfId="89" dataCellStyle="Porcentaje">
      <calculatedColumnFormula>'Export '!C2/'Exp Mundiales'!C2</calculatedColumnFormula>
    </tableColumn>
    <tableColumn id="7" name="Porcentaje de _x000a_Exportaciones del PIB a USA (3)" dataDxfId="88" dataCellStyle="Porcentaje">
      <calculatedColumnFormula>'Export '!D2/'Exp Mundiales'!D2</calculatedColumnFormula>
    </tableColumn>
    <tableColumn id="8" name="Porcentaje de _x000a_Exportaciones del PIB a USA (4)" dataDxfId="87" dataCellStyle="Porcentaje">
      <calculatedColumnFormula>'Export '!E2/'Exp Mundiales'!E2</calculatedColumnFormula>
    </tableColumn>
    <tableColumn id="9" name="Porcentaje de _x000a_Exportaciones del PIB a USA (5)" dataDxfId="86" dataCellStyle="Porcentaje">
      <calculatedColumnFormula>'Export '!F2/'Exp Mundiales'!F2</calculatedColumnFormula>
    </tableColumn>
    <tableColumn id="10" name="Porcentaje de _x000a_Exportaciones del PIB a USA (6)" dataDxfId="85" dataCellStyle="Porcentaje">
      <calculatedColumnFormula>'Export '!G2/'Exp Mundiales'!G2</calculatedColumnFormula>
    </tableColumn>
    <tableColumn id="5" name="Porcentaje de _x000a_Exportaciones del PIB a USA (7)" dataDxfId="84" dataCellStyle="Porcentaje">
      <calculatedColumnFormula>'Export '!H2/'Exp Mundiales'!H2</calculatedColumnFormula>
    </tableColumn>
    <tableColumn id="6" name="Porcentaje de _x000a_Exportaciones del PIB a USA (8)" dataDxfId="83" dataCellStyle="Porcentaje">
      <calculatedColumnFormula>'Export '!I2/'Exp Mundiales'!I2</calculatedColumnFormula>
    </tableColumn>
    <tableColumn id="2" name="Porcentaje de _x000a_Exportaciones del PIB a USA (9)" dataDxfId="82" dataCellStyle="Porcentaje">
      <calculatedColumnFormula>'Export '!J2/'Exp Mundiales'!J2</calculatedColumnFormula>
    </tableColumn>
    <tableColumn id="4" name="Porcentaje de _x000a_Exportaciones del PIB a USA (10)" dataDxfId="81" dataCellStyle="Porcentaje">
      <calculatedColumnFormula>'Export '!K2/'Exp Mundiales'!K2</calculatedColumnFormula>
    </tableColumn>
  </tableColumns>
  <tableStyleInfo name="TableStyleMedium14" showFirstColumn="0" showLastColumn="0" showRowStripes="1" showColumnStripes="0"/>
</table>
</file>

<file path=xl/tables/table12.xml><?xml version="1.0" encoding="utf-8"?>
<table xmlns="http://schemas.openxmlformats.org/spreadsheetml/2006/main" id="30" name="Tabla1910111331" displayName="Tabla1910111331" ref="A4:U25" totalsRowShown="0" headerRowDxfId="80" dataDxfId="78" headerRowBorderDxfId="79" tableBorderDxfId="77" totalsRowBorderDxfId="76">
  <tableColumns count="21">
    <tableColumn id="1" name="Año" dataDxfId="75"/>
    <tableColumn id="2" name="Total Balanza Comercial de Colombia (1)" dataDxfId="74">
      <calculatedColumnFormula>'Balanza c '!B2</calculatedColumnFormula>
    </tableColumn>
    <tableColumn id="13" name="Total Balanza Comercial de Colombia (2)" dataDxfId="73">
      <calculatedColumnFormula>'Balanza c '!C2</calculatedColumnFormula>
    </tableColumn>
    <tableColumn id="14" name="Total Balanza Comercial de Colombia (3)" dataDxfId="72">
      <calculatedColumnFormula>'Balanza c '!D2</calculatedColumnFormula>
    </tableColumn>
    <tableColumn id="15" name="Total Balanza Comercial de Colombia (4)" dataDxfId="71">
      <calculatedColumnFormula>'Balanza c '!E2</calculatedColumnFormula>
    </tableColumn>
    <tableColumn id="16" name="Total Balanza Comercial de Colombia (5)" dataDxfId="70">
      <calculatedColumnFormula>'Balanza c '!F2</calculatedColumnFormula>
    </tableColumn>
    <tableColumn id="17" name="Total Balanza Comercial de Colombia (6)" dataDxfId="69">
      <calculatedColumnFormula>'Balanza c '!G2</calculatedColumnFormula>
    </tableColumn>
    <tableColumn id="8" name="Total Balanza Comercial de Colombia (7)" dataDxfId="68">
      <calculatedColumnFormula>'Balanza c '!H2</calculatedColumnFormula>
    </tableColumn>
    <tableColumn id="9" name="Total Balanza Comercial de Colombia (8)" dataDxfId="67">
      <calculatedColumnFormula>'Balanza c '!I2</calculatedColumnFormula>
    </tableColumn>
    <tableColumn id="10" name="Total Balanza Comercial de Colombia (9)" dataDxfId="66">
      <calculatedColumnFormula>'Balanza c '!J2</calculatedColumnFormula>
    </tableColumn>
    <tableColumn id="11" name="Total Balanza Comercial de Colombia (10)" dataDxfId="65">
      <calculatedColumnFormula>'Balanza c '!K2</calculatedColumnFormula>
    </tableColumn>
    <tableColumn id="25" name="VCR (1)" dataDxfId="64">
      <calculatedColumnFormula>(Tabla1910111331[[#This Row],[Total Balanza Comercial de Colombia (1)]])/('Exp de Col al Mundo'!B2+'Imp a Col del Mundo'!B2)</calculatedColumnFormula>
    </tableColumn>
    <tableColumn id="26" name="VCR (2)" dataDxfId="63">
      <calculatedColumnFormula>(Tabla1910111331[[#This Row],[Total Balanza Comercial de Colombia (2)]])/('Exp de Col al Mundo'!C2+'Imp a Col del Mundo'!C2)</calculatedColumnFormula>
    </tableColumn>
    <tableColumn id="21" name="VCR (3)" dataDxfId="62">
      <calculatedColumnFormula>(Tabla1910111331[[#This Row],[Total Balanza Comercial de Colombia (3)]])/('Exp de Col al Mundo'!D2+'Imp a Col del Mundo'!D2)</calculatedColumnFormula>
    </tableColumn>
    <tableColumn id="22" name="VCR (4)" dataDxfId="61">
      <calculatedColumnFormula>(Tabla1910111331[[#This Row],[Total Balanza Comercial de Colombia (4)]])/('Exp de Col al Mundo'!E2+'Imp a Col del Mundo'!E2)</calculatedColumnFormula>
    </tableColumn>
    <tableColumn id="23" name="VCR (5)" dataDxfId="60">
      <calculatedColumnFormula>(Tabla1910111331[[#This Row],[Total Balanza Comercial de Colombia (5)]])/('Exp de Col al Mundo'!F2+'Imp a Col del Mundo'!F2)</calculatedColumnFormula>
    </tableColumn>
    <tableColumn id="24" name="VCR (6)" dataDxfId="59">
      <calculatedColumnFormula>(Tabla1910111331[[#This Row],[Total Balanza Comercial de Colombia (6)]])/('Exp de Col al Mundo'!G2+'Imp a Col del Mundo'!G2)</calculatedColumnFormula>
    </tableColumn>
    <tableColumn id="19" name="VCR (7)" dataDxfId="58">
      <calculatedColumnFormula>(Tabla1910111331[[#This Row],[Total Balanza Comercial de Colombia (7)]])/('Exp de Col al Mundo'!H2+'Imp a Col del Mundo'!H2)</calculatedColumnFormula>
    </tableColumn>
    <tableColumn id="20" name="VCR (8)" dataDxfId="57">
      <calculatedColumnFormula>(Tabla1910111331[[#This Row],[Total Balanza Comercial de Colombia (8)]])/('Exp de Col al Mundo'!I2+'Imp a Col del Mundo'!I2)</calculatedColumnFormula>
    </tableColumn>
    <tableColumn id="18" name="VCR (9)" dataDxfId="56">
      <calculatedColumnFormula>(Tabla1910111331[[#This Row],[Total Balanza Comercial de Colombia (9)]])/('Exp de Col al Mundo'!J2+'Imp a Col del Mundo'!J2)</calculatedColumnFormula>
    </tableColumn>
    <tableColumn id="4" name="VCR (10)" dataDxfId="55" dataCellStyle="Porcentaje">
      <calculatedColumnFormula>(Tabla1910111331[[#This Row],[Total Balanza Comercial de Colombia (10)]])/('Exp de Col al Mundo'!K2+'Imp a Col del Mundo'!K2)</calculatedColumnFormula>
    </tableColumn>
  </tableColumns>
  <tableStyleInfo name="TableStyleMedium14" showFirstColumn="0" showLastColumn="0" showRowStripes="1" showColumnStripes="0"/>
</table>
</file>

<file path=xl/tables/table13.xml><?xml version="1.0" encoding="utf-8"?>
<table xmlns="http://schemas.openxmlformats.org/spreadsheetml/2006/main" id="31" name="Tabla191011131432" displayName="Tabla191011131432" ref="A29:U50" totalsRowShown="0" headerRowDxfId="54" dataDxfId="52" headerRowBorderDxfId="53" tableBorderDxfId="51" totalsRowBorderDxfId="50">
  <tableColumns count="21">
    <tableColumn id="1" name="Año" dataDxfId="49"/>
    <tableColumn id="11" name="Indice de Balassa (1)" dataDxfId="48">
      <calculatedColumnFormula>(('Export '!B2)/(Data!$L37)/(('COL to World'!B15)/'COL to World'!$L15))</calculatedColumnFormula>
    </tableColumn>
    <tableColumn id="12" name="Indice de Balassa (2)" dataDxfId="47">
      <calculatedColumnFormula>(('Export '!C2)/(Data!$L37)/(('COL to World'!C15)/'COL to World'!$L15))</calculatedColumnFormula>
    </tableColumn>
    <tableColumn id="13" name="Indice de Balassa (3)" dataDxfId="46">
      <calculatedColumnFormula>(('Export '!D2)/(Data!$L37)/(('COL to World'!D15)/'COL to World'!$L15))</calculatedColumnFormula>
    </tableColumn>
    <tableColumn id="14" name="Indice de Balassa (4)" dataDxfId="45">
      <calculatedColumnFormula>(('Export '!E2)/(Data!$L37)/(('COL to World'!E15)/'COL to World'!$L15))</calculatedColumnFormula>
    </tableColumn>
    <tableColumn id="15" name="Indice de Balassa (5)" dataDxfId="44">
      <calculatedColumnFormula>(('Export '!F2)/(Data!$L37)/(('COL to World'!F15)/'COL to World'!$L15))</calculatedColumnFormula>
    </tableColumn>
    <tableColumn id="8" name="Indice de Balassa (6)" dataDxfId="43">
      <calculatedColumnFormula>(('Export '!G2)/(Data!$L37)/(('COL to World'!G15)/'COL to World'!$L15))</calculatedColumnFormula>
    </tableColumn>
    <tableColumn id="9" name="Indice de Balassa (7)" dataDxfId="42">
      <calculatedColumnFormula>(('Export '!H2)/(Data!$L37)/(('COL to World'!H15)/'COL to World'!$L15))</calculatedColumnFormula>
    </tableColumn>
    <tableColumn id="10" name="Indice de Balassa (8)" dataDxfId="41">
      <calculatedColumnFormula>(('Export '!I2)/(Data!$L37)/(('COL to World'!I15)/'COL to World'!$L15))</calculatedColumnFormula>
    </tableColumn>
    <tableColumn id="6" name="Indice de Balassa (9)" dataDxfId="40">
      <calculatedColumnFormula>(('Export '!J2)/(Data!$L37)/(('COL to World'!J15)/'COL to World'!$L15))</calculatedColumnFormula>
    </tableColumn>
    <tableColumn id="4" name="Indice de Balassa  (10)" dataDxfId="39" dataCellStyle="Porcentaje">
      <calculatedColumnFormula>(('Export '!K2)/(Data!$L37)/(('COL to World'!K15)/'COL to World'!$L15))</calculatedColumnFormula>
    </tableColumn>
    <tableColumn id="23" name="Interpretación (1)" dataDxfId="38" dataCellStyle="Porcentaje">
      <calculatedColumnFormula>IF(Tabla191011131432[[#This Row],[Indice de Balassa (1)]]&gt;0.33,"VENTAJA","INTRAPRODUCTO")</calculatedColumnFormula>
    </tableColumn>
    <tableColumn id="24" name="Interpretación (2)" dataDxfId="37" dataCellStyle="Porcentaje">
      <calculatedColumnFormula>IF(Tabla191011131432[[#This Row],[Indice de Balassa (2)]]&gt;0.33,"VENTAJA","INTRAPRODUCTO")</calculatedColumnFormula>
    </tableColumn>
    <tableColumn id="19" name="Interpretación (3)" dataDxfId="36" dataCellStyle="Porcentaje">
      <calculatedColumnFormula>IF(Tabla191011131432[[#This Row],[Indice de Balassa (3)]]&gt;0.33,"VENTAJA","INTRAPRODUCTO")</calculatedColumnFormula>
    </tableColumn>
    <tableColumn id="20" name="Interpretación (4)" dataDxfId="35" dataCellStyle="Porcentaje">
      <calculatedColumnFormula>IF(Tabla191011131432[[#This Row],[Indice de Balassa (4)]]&gt;0.33,"VENTAJA","INTRAPRODUCTO")</calculatedColumnFormula>
    </tableColumn>
    <tableColumn id="21" name="Interpretación (5)" dataDxfId="34" dataCellStyle="Porcentaje">
      <calculatedColumnFormula>IF(Tabla191011131432[[#This Row],[Indice de Balassa (5)]]&gt;0.33,"VENTAJA","INTRAPRODUCTO")</calculatedColumnFormula>
    </tableColumn>
    <tableColumn id="22" name="Interpretación (6)" dataDxfId="33" dataCellStyle="Porcentaje">
      <calculatedColumnFormula>IF(Tabla191011131432[[#This Row],[Indice de Balassa (6)]]&gt;0.33,"VENTAJA","INTRAPRODUCTO")</calculatedColumnFormula>
    </tableColumn>
    <tableColumn id="17" name="Interpretación (7)" dataDxfId="32" dataCellStyle="Porcentaje">
      <calculatedColumnFormula>IF(Tabla191011131432[[#This Row],[Indice de Balassa (7)]]&gt;0.33,"VENTAJA","INTRAPRODUCTO")</calculatedColumnFormula>
    </tableColumn>
    <tableColumn id="18" name="Interpretación (8)" dataDxfId="31" dataCellStyle="Porcentaje">
      <calculatedColumnFormula>IF(Tabla191011131432[[#This Row],[Indice de Balassa (8)]]&gt;0.33,"VENTAJA","INTRAPRODUCTO")</calculatedColumnFormula>
    </tableColumn>
    <tableColumn id="16" name="Interpretación (9)" dataDxfId="30" dataCellStyle="Porcentaje">
      <calculatedColumnFormula>IF(Tabla191011131432[[#This Row],[Indice de Balassa (9)]]&gt;0.33,"VENTAJA","INTRAPRODUCTO")</calculatedColumnFormula>
    </tableColumn>
    <tableColumn id="7" name="Interpretación (10)" dataDxfId="29">
      <calculatedColumnFormula>IF(Tabla191011131432[[#This Row],[Indice de Balassa  (10)]]&gt;0.33,"VENTAJA","INTRAPRODUCTO")</calculatedColumnFormula>
    </tableColumn>
  </tableColumns>
  <tableStyleInfo name="TableStyleMedium14" showFirstColumn="0" showLastColumn="0" showRowStripes="1" showColumnStripes="0"/>
</table>
</file>

<file path=xl/tables/table14.xml><?xml version="1.0" encoding="utf-8"?>
<table xmlns="http://schemas.openxmlformats.org/spreadsheetml/2006/main" id="32" name="Tabla19101113141233" displayName="Tabla19101113141233" ref="A54:U75" totalsRowShown="0" headerRowDxfId="28" dataDxfId="26" headerRowBorderDxfId="27" tableBorderDxfId="25" totalsRowBorderDxfId="24">
  <tableColumns count="21">
    <tableColumn id="1" name="Año" dataDxfId="23"/>
    <tableColumn id="12" name="IGLL (1)" dataDxfId="22">
      <calculatedColumnFormula>1-('Balanza c '!B2/'Apertura '!B108)</calculatedColumnFormula>
    </tableColumn>
    <tableColumn id="10" name="IGLL (2)" dataDxfId="21">
      <calculatedColumnFormula>1-('Balanza c '!C2/'Apertura '!C108)</calculatedColumnFormula>
    </tableColumn>
    <tableColumn id="11" name="IGLL (3)" dataDxfId="20">
      <calculatedColumnFormula>1-('Balanza c '!D2/'Apertura '!D108)</calculatedColumnFormula>
    </tableColumn>
    <tableColumn id="5" name="IGLL (4)" dataDxfId="19">
      <calculatedColumnFormula>1-('Balanza c '!E2/'Apertura '!E108)</calculatedColumnFormula>
    </tableColumn>
    <tableColumn id="6" name="IGLL (5)" dataDxfId="18">
      <calculatedColumnFormula>1-('Balanza c '!F2/'Apertura '!F108)</calculatedColumnFormula>
    </tableColumn>
    <tableColumn id="8" name="IGLL (6)" dataDxfId="17">
      <calculatedColumnFormula>1-('Balanza c '!G2/'Apertura '!G108)</calculatedColumnFormula>
    </tableColumn>
    <tableColumn id="9" name="IGLL (7)" dataDxfId="16">
      <calculatedColumnFormula>1-('Balanza c '!H2/'Apertura '!H108)</calculatedColumnFormula>
    </tableColumn>
    <tableColumn id="2" name="IGLL (8)" dataDxfId="15">
      <calculatedColumnFormula>1-('Balanza c '!I2/'Apertura '!I108)</calculatedColumnFormula>
    </tableColumn>
    <tableColumn id="3" name="IGLL (9)" dataDxfId="14">
      <calculatedColumnFormula>1-('Balanza c '!J2/'Apertura '!J108)</calculatedColumnFormula>
    </tableColumn>
    <tableColumn id="4" name="IGLL (10)" dataDxfId="13" dataCellStyle="Porcentaje">
      <calculatedColumnFormula>1-('Balanza c '!K2/'Apertura '!K108)</calculatedColumnFormula>
    </tableColumn>
    <tableColumn id="20" name="Interpretación (1)" dataDxfId="12" dataCellStyle="Porcentaje">
      <calculatedColumnFormula>IF(Tabla19101113141233[[#This Row],[IGLL (1)]]&gt;0.33,"COMERCIO INTRAINDUSTRIAL","INDICIOS DE CMRCIO INT")</calculatedColumnFormula>
    </tableColumn>
    <tableColumn id="21" name="Interpretación (2)" dataDxfId="11" dataCellStyle="Porcentaje">
      <calculatedColumnFormula>IF(Tabla19101113141233[[#This Row],[IGLL (2)]]&gt;0.33,"COMERCIO INTRAINDUSTRIAL","INDICIOS DE CMRCIO INT")</calculatedColumnFormula>
    </tableColumn>
    <tableColumn id="16" name="Interpretación (3)" dataDxfId="10" dataCellStyle="Porcentaje">
      <calculatedColumnFormula>IF(Tabla19101113141233[[#This Row],[IGLL (3)]]&gt;0.33,"COMERCIO INTRAINDUSTRIAL","INDICIOS DE CMRCIO INT")</calculatedColumnFormula>
    </tableColumn>
    <tableColumn id="17" name="Interpretación (4)" dataDxfId="9" dataCellStyle="Porcentaje">
      <calculatedColumnFormula>IF(Tabla19101113141233[[#This Row],[IGLL (4)]]&gt;0.33,"COMERCIO INTRAINDUSTRIAL","INDICIOS DE CMRCIO INT")</calculatedColumnFormula>
    </tableColumn>
    <tableColumn id="18" name="Interpretación (5)" dataDxfId="8" dataCellStyle="Porcentaje">
      <calculatedColumnFormula>IF(Tabla19101113141233[[#This Row],[IGLL (5)]]&gt;0.33,"COMERCIO INTRAINDUSTRIAL","INDICIOS DE CMRCIO INT")</calculatedColumnFormula>
    </tableColumn>
    <tableColumn id="19" name="Interpretación (6)" dataDxfId="7" dataCellStyle="Porcentaje">
      <calculatedColumnFormula>IF(Tabla19101113141233[[#This Row],[IGLL (6)]]&gt;0.33,"COMERCIO INTRAINDUSTRIAL","INDICIOS DE CMRCIO INT")</calculatedColumnFormula>
    </tableColumn>
    <tableColumn id="14" name="Interpretación (7)" dataDxfId="6" dataCellStyle="Porcentaje">
      <calculatedColumnFormula>IF(Tabla19101113141233[[#This Row],[IGLL (7)]]&gt;0.33,"COMERCIO INTRAINDUSTRIAL","INDICIOS DE CMRCIO INT")</calculatedColumnFormula>
    </tableColumn>
    <tableColumn id="15" name="Interpretación (8)" dataDxfId="5" dataCellStyle="Porcentaje">
      <calculatedColumnFormula>IF(Tabla19101113141233[[#This Row],[IGLL (8)]]&gt;0.33,"COMERCIO INTRAINDUSTRIAL","INDICIOS DE CMRCIO INT")</calculatedColumnFormula>
    </tableColumn>
    <tableColumn id="13" name="Interpretación (9)" dataDxfId="4" dataCellStyle="Porcentaje">
      <calculatedColumnFormula>IF(Tabla19101113141233[[#This Row],[IGLL (9)]]&gt;0.33,"COMERCIO INTRAINDUSTRIAL","INDICIOS DE CMRCIO INT")</calculatedColumnFormula>
    </tableColumn>
    <tableColumn id="7" name="Interpretación (10)" dataDxfId="3">
      <calculatedColumnFormula>IF(Tabla19101113141233[[#This Row],[IGLL (10)]]&gt;0.33,"COMERCIO INTRAINDUSTRIAL","INDICIOS DE CMRCIO INT")</calculatedColumnFormula>
    </tableColumn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19" name="Tabla1420" displayName="Tabla1420" ref="A57:V77" totalsRowShown="0" headerRowDxfId="317" dataDxfId="315" headerRowBorderDxfId="316" tableBorderDxfId="314" totalsRowBorderDxfId="313">
  <tableColumns count="22">
    <tableColumn id="1" name="Año" dataDxfId="312"/>
    <tableColumn id="2" name="(1) Productos primarios" dataDxfId="311">
      <calculatedColumnFormula>'Import '!B2</calculatedColumnFormula>
    </tableColumn>
    <tableColumn id="13" name="(2) MRB: agro" dataDxfId="310">
      <calculatedColumnFormula>'Import '!C2</calculatedColumnFormula>
    </tableColumn>
    <tableColumn id="9" name="(3) MRB: otros" dataDxfId="309">
      <calculatedColumnFormula>'Import '!D2</calculatedColumnFormula>
    </tableColumn>
    <tableColumn id="10" name="(4)MBT: textiles, vestidos y calzado" dataDxfId="308">
      <calculatedColumnFormula>'Import '!E2</calculatedColumnFormula>
    </tableColumn>
    <tableColumn id="11" name="(5) MBT: otros" dataDxfId="307">
      <calculatedColumnFormula>'Import '!F2</calculatedColumnFormula>
    </tableColumn>
    <tableColumn id="12" name="(6) MTI: automoviles " dataDxfId="306">
      <calculatedColumnFormula>'Import '!G2</calculatedColumnFormula>
    </tableColumn>
    <tableColumn id="7" name="(7) MTI: procesos" dataDxfId="305">
      <calculatedColumnFormula>'Import '!H2</calculatedColumnFormula>
    </tableColumn>
    <tableColumn id="8" name="(8) MTI: ingeniería" dataDxfId="304">
      <calculatedColumnFormula>'Import '!I2</calculatedColumnFormula>
    </tableColumn>
    <tableColumn id="6" name="(9) MAT: electronicos y electricos " dataDxfId="303">
      <calculatedColumnFormula>'Import '!J2</calculatedColumnFormula>
    </tableColumn>
    <tableColumn id="5" name="(10) MAT: otros " dataDxfId="302">
      <calculatedColumnFormula>'Import '!K2</calculatedColumnFormula>
    </tableColumn>
    <tableColumn id="3" name="Pib USA_x000a_ (US$ Billones)" dataDxfId="301"/>
    <tableColumn id="4" name="Porcentaje de _x000a_Exportaciones del PIB a Colombia (1)" dataDxfId="300" dataCellStyle="Porcentaje">
      <calculatedColumnFormula>(B58/$L58)/1000000000</calculatedColumnFormula>
    </tableColumn>
    <tableColumn id="14" name="Porcentaje de _x000a_Exportaciones del PIB a Colombia (2)" dataDxfId="299">
      <calculatedColumnFormula>(C58/$L58)/1000000000</calculatedColumnFormula>
    </tableColumn>
    <tableColumn id="15" name="Porcentaje de _x000a_Exportaciones del PIB a Colombia (3)" dataDxfId="298">
      <calculatedColumnFormula>(D58/$L58)/1000000000</calculatedColumnFormula>
    </tableColumn>
    <tableColumn id="16" name="Porcentaje de _x000a_Exportaciones del PIB a Colombia (4)" dataDxfId="297">
      <calculatedColumnFormula>(E58/$L58)/1000000000</calculatedColumnFormula>
    </tableColumn>
    <tableColumn id="17" name="Porcentaje de _x000a_Exportaciones del PIB a Colombia (5)" dataDxfId="296">
      <calculatedColumnFormula>(F58/$L58)/1000000000</calculatedColumnFormula>
    </tableColumn>
    <tableColumn id="18" name="Porcentaje de _x000a_Exportaciones del PIB a Colombia (6)" dataDxfId="295">
      <calculatedColumnFormula>(G58/$L58)/1000000000</calculatedColumnFormula>
    </tableColumn>
    <tableColumn id="19" name="Porcentaje de _x000a_Exportaciones del PIB a Colombia (7)" dataDxfId="294">
      <calculatedColumnFormula>(H58/$L58)/1000000000</calculatedColumnFormula>
    </tableColumn>
    <tableColumn id="20" name="Porcentaje de _x000a_Exportaciones del PIB a Colombia (8)" dataDxfId="293">
      <calculatedColumnFormula>(I58/$L58)/1000000000</calculatedColumnFormula>
    </tableColumn>
    <tableColumn id="21" name="Porcentaje de _x000a_Exportaciones del PIB a Colombia (9)" dataDxfId="292">
      <calculatedColumnFormula>(J58/$L58)/1000000000</calculatedColumnFormula>
    </tableColumn>
    <tableColumn id="22" name="Porcentaje de _x000a_Exportaciones del PIB a Colombia (10)" dataDxfId="291">
      <calculatedColumnFormula>(K58/$L58)/1000000000</calculatedColumnFormula>
    </tableColumn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21" name="Tabla14522" displayName="Tabla14522" ref="A31:V52" totalsRowShown="0" headerRowDxfId="290" dataDxfId="288" headerRowBorderDxfId="289" tableBorderDxfId="287" totalsRowBorderDxfId="286">
  <tableColumns count="22">
    <tableColumn id="1" name="Año" dataDxfId="285"/>
    <tableColumn id="2" name="(1) Productos primarios" dataDxfId="284">
      <calculatedColumnFormula>'Import '!B2</calculatedColumnFormula>
    </tableColumn>
    <tableColumn id="13" name="(2) MRB: agro" dataDxfId="283">
      <calculatedColumnFormula>'Import '!C2</calculatedColumnFormula>
    </tableColumn>
    <tableColumn id="9" name="(3) MRB: otros" dataDxfId="282">
      <calculatedColumnFormula>'Import '!D2</calculatedColumnFormula>
    </tableColumn>
    <tableColumn id="10" name="(4)MBT: textiles, vestidos y calzado" dataDxfId="281">
      <calculatedColumnFormula>'Import '!E2</calculatedColumnFormula>
    </tableColumn>
    <tableColumn id="11" name="(5) MBT: otros" dataDxfId="280">
      <calculatedColumnFormula>'Import '!F2</calculatedColumnFormula>
    </tableColumn>
    <tableColumn id="12" name="(6) MTI: automoviles " dataDxfId="279">
      <calculatedColumnFormula>'Import '!G2</calculatedColumnFormula>
    </tableColumn>
    <tableColumn id="7" name="(7) MTI: procesos" dataDxfId="278">
      <calculatedColumnFormula>'Import '!H2</calculatedColumnFormula>
    </tableColumn>
    <tableColumn id="8" name="(8) MTI: ingeniería" dataDxfId="277">
      <calculatedColumnFormula>'Import '!I2</calculatedColumnFormula>
    </tableColumn>
    <tableColumn id="6" name="(9) MAT: electronicos y electricos " dataDxfId="276">
      <calculatedColumnFormula>'Import '!J2</calculatedColumnFormula>
    </tableColumn>
    <tableColumn id="5" name="(10) MAT: otros " dataDxfId="275">
      <calculatedColumnFormula>'Import '!K2</calculatedColumnFormula>
    </tableColumn>
    <tableColumn id="3" name="Pib Colombia a pesos corrientes_x000a_ (US$ miles de millones)" dataDxfId="274"/>
    <tableColumn id="4" name="Porcentaje de _x000a_Exportaciones del PIB a USA (1)" dataDxfId="273" dataCellStyle="Porcentaje">
      <calculatedColumnFormula>(B32/$L32)/1000</calculatedColumnFormula>
    </tableColumn>
    <tableColumn id="14" name="Porcentaje de _x000a_Exportaciones del PIB a USA (2)" dataDxfId="272">
      <calculatedColumnFormula>(C32/$L32)/1000</calculatedColumnFormula>
    </tableColumn>
    <tableColumn id="15" name="Porcentaje de _x000a_Exportaciones del PIB a USA (3)" dataDxfId="271">
      <calculatedColumnFormula>(D32/$L32)/1000</calculatedColumnFormula>
    </tableColumn>
    <tableColumn id="16" name="Porcentaje de _x000a_Exportaciones del PIB a USA (4)" dataDxfId="270">
      <calculatedColumnFormula>(E32/$L32)/1000</calculatedColumnFormula>
    </tableColumn>
    <tableColumn id="17" name="Porcentaje de _x000a_Exportaciones del PIB a USA (5)" dataDxfId="269">
      <calculatedColumnFormula>(F32/$L32)/1000</calculatedColumnFormula>
    </tableColumn>
    <tableColumn id="18" name="Porcentaje de _x000a_Exportaciones del PIB a USA (6)" dataDxfId="268">
      <calculatedColumnFormula>(G32/$L32)/1000</calculatedColumnFormula>
    </tableColumn>
    <tableColumn id="19" name="Porcentaje de _x000a_Exportaciones del PIB a USA (7)" dataDxfId="267">
      <calculatedColumnFormula>(H32/$L32)/1000</calculatedColumnFormula>
    </tableColumn>
    <tableColumn id="20" name="Porcentaje de _x000a_Exportaciones del PIB a USA (8)" dataDxfId="266">
      <calculatedColumnFormula>(I32/$L32)/1000</calculatedColumnFormula>
    </tableColumn>
    <tableColumn id="21" name="Porcentaje de _x000a_Exportaciones del PIB a USA (9)" dataDxfId="265">
      <calculatedColumnFormula>(J32/$L32)/1000</calculatedColumnFormula>
    </tableColumn>
    <tableColumn id="22" name="Porcentaje de _x000a_Exportaciones del PIB a USA (10)" dataDxfId="264">
      <calculatedColumnFormula>(K32/$L32)/1000</calculatedColumnFormula>
    </tableColumn>
  </tableColumns>
  <tableStyleInfo name="TableStyleMedium14" showFirstColumn="0" showLastColumn="0" showRowStripes="1" showColumnStripes="0"/>
</table>
</file>

<file path=xl/tables/table4.xml><?xml version="1.0" encoding="utf-8"?>
<table xmlns="http://schemas.openxmlformats.org/spreadsheetml/2006/main" id="22" name="Tabla141523" displayName="Tabla141523" ref="A82:V103" totalsRowShown="0" headerRowDxfId="263" dataDxfId="261" headerRowBorderDxfId="262" tableBorderDxfId="260" totalsRowBorderDxfId="259">
  <tableColumns count="22">
    <tableColumn id="1" name="Año" dataDxfId="258"/>
    <tableColumn id="2" name="(1) Productos primarios" dataDxfId="257">
      <calculatedColumnFormula>'Export '!B2</calculatedColumnFormula>
    </tableColumn>
    <tableColumn id="11" name="(2) MRB: agro" dataDxfId="256">
      <calculatedColumnFormula>'Export '!C2</calculatedColumnFormula>
    </tableColumn>
    <tableColumn id="12" name="(3) MRB: otros" dataDxfId="255">
      <calculatedColumnFormula>'Export '!D2</calculatedColumnFormula>
    </tableColumn>
    <tableColumn id="13" name="(4)MBT: textiles, vestidos y calzado" dataDxfId="254">
      <calculatedColumnFormula>'Export '!E2</calculatedColumnFormula>
    </tableColumn>
    <tableColumn id="7" name="(5) MBT: otros" dataDxfId="253">
      <calculatedColumnFormula>'Export '!F2</calculatedColumnFormula>
    </tableColumn>
    <tableColumn id="8" name="(6) MTI: automoviles " dataDxfId="252">
      <calculatedColumnFormula>'Export '!G2</calculatedColumnFormula>
    </tableColumn>
    <tableColumn id="9" name="(7) MTI: procesos" dataDxfId="251">
      <calculatedColumnFormula>'Export '!H2</calculatedColumnFormula>
    </tableColumn>
    <tableColumn id="10" name="(8) MTI: ingeniería" dataDxfId="250">
      <calculatedColumnFormula>'Export '!I2</calculatedColumnFormula>
    </tableColumn>
    <tableColumn id="5" name="(9) MAT: electronicos y electricos " dataDxfId="249">
      <calculatedColumnFormula>'Export '!J2</calculatedColumnFormula>
    </tableColumn>
    <tableColumn id="6" name="(10) MAT: otros " dataDxfId="248">
      <calculatedColumnFormula>'Export '!K2</calculatedColumnFormula>
    </tableColumn>
    <tableColumn id="3" name="Pib USA_x000a_ (US$ Billones)" dataDxfId="247"/>
    <tableColumn id="4" name="Porcentaje de _x000a_Importaciones del PIB en USA (1)" dataDxfId="246" dataCellStyle="Porcentaje">
      <calculatedColumnFormula>(B83/$L83)/1000000000</calculatedColumnFormula>
    </tableColumn>
    <tableColumn id="14" name="Porcentaje de _x000a_Importaciones del PIB en USA (2)" dataDxfId="245">
      <calculatedColumnFormula>(C83/$L83)/1000000000</calculatedColumnFormula>
    </tableColumn>
    <tableColumn id="15" name="Porcentaje de _x000a_Importaciones del PIB en USA (3)" dataDxfId="244">
      <calculatedColumnFormula>(D83/$L83)/1000000000</calculatedColumnFormula>
    </tableColumn>
    <tableColumn id="16" name="Porcentaje de _x000a_Importaciones del PIB en USA (4)" dataDxfId="243">
      <calculatedColumnFormula>(E83/$L83)/1000000000</calculatedColumnFormula>
    </tableColumn>
    <tableColumn id="17" name="Porcentaje de _x000a_Importaciones del PIB en USA (5)" dataDxfId="242">
      <calculatedColumnFormula>(F83/$L83)/1000000000</calculatedColumnFormula>
    </tableColumn>
    <tableColumn id="18" name="Porcentaje de _x000a_Importaciones del PIB en USA (6)" dataDxfId="241">
      <calculatedColumnFormula>(G83/$L83)/1000000000</calculatedColumnFormula>
    </tableColumn>
    <tableColumn id="19" name="Porcentaje de _x000a_Importaciones del PIB en USA (7)" dataDxfId="240">
      <calculatedColumnFormula>(H83/$L83)/1000000000</calculatedColumnFormula>
    </tableColumn>
    <tableColumn id="20" name="Porcentaje de _x000a_Importaciones del PIB en USA (8)" dataDxfId="239">
      <calculatedColumnFormula>(I83/$L83)/1000000000</calculatedColumnFormula>
    </tableColumn>
    <tableColumn id="21" name="Porcentaje de _x000a_Importaciones del PIB en USA (9)" dataDxfId="238">
      <calculatedColumnFormula>(J83/$L83)/1000000000</calculatedColumnFormula>
    </tableColumn>
    <tableColumn id="22" name="Porcentaje de _x000a_Importaciones del PIB en USA (10)" dataDxfId="237">
      <calculatedColumnFormula>(K83/$L83)/1000000000</calculatedColumnFormula>
    </tableColumn>
  </tableColumns>
  <tableStyleInfo name="TableStyleMedium14" showFirstColumn="0" showLastColumn="0" showRowStripes="1" showColumnStripes="0"/>
</table>
</file>

<file path=xl/tables/table5.xml><?xml version="1.0" encoding="utf-8"?>
<table xmlns="http://schemas.openxmlformats.org/spreadsheetml/2006/main" id="23" name="Tabla11624" displayName="Tabla11624" ref="A107:V128" totalsRowShown="0" headerRowDxfId="236" dataDxfId="234" headerRowBorderDxfId="235" tableBorderDxfId="233" totalsRowBorderDxfId="232">
  <tableColumns count="22">
    <tableColumn id="1" name="Año" dataDxfId="231"/>
    <tableColumn id="2" name="Balanza Comercial Absoluta Colombia (1)_x000a_" dataDxfId="230">
      <calculatedColumnFormula>B7+B32</calculatedColumnFormula>
    </tableColumn>
    <tableColumn id="5" name="Balanza Comercial Absoluta Colombia (2)_x000a_" dataDxfId="229">
      <calculatedColumnFormula>C7+C32</calculatedColumnFormula>
    </tableColumn>
    <tableColumn id="6" name="Balanza Comercial Absoluta Colombia (3)_x000a_" dataDxfId="228">
      <calculatedColumnFormula>D7+D32</calculatedColumnFormula>
    </tableColumn>
    <tableColumn id="7" name="Balanza Comercial Absoluta Colombia (4)_x000a_" dataDxfId="227">
      <calculatedColumnFormula>E7+E32</calculatedColumnFormula>
    </tableColumn>
    <tableColumn id="8" name="Balanza Comercial Absoluta Colombia (5)_x000a_" dataDxfId="226">
      <calculatedColumnFormula>F7+F32</calculatedColumnFormula>
    </tableColumn>
    <tableColumn id="9" name="Balanza Comercial Absoluta Colombia (6)_x000a_" dataDxfId="225">
      <calculatedColumnFormula>G7+G32</calculatedColumnFormula>
    </tableColumn>
    <tableColumn id="10" name="Balanza Comercial Absoluta Colombia (7)_x000a_" dataDxfId="224">
      <calculatedColumnFormula>H7+H32</calculatedColumnFormula>
    </tableColumn>
    <tableColumn id="11" name="Balanza Comercial Absoluta Colombia (8)_x000a_" dataDxfId="223">
      <calculatedColumnFormula>I7+I32</calculatedColumnFormula>
    </tableColumn>
    <tableColumn id="12" name="Balanza Comercial Absoluta Colombia (9)_x000a_" dataDxfId="222">
      <calculatedColumnFormula>J7+J32</calculatedColumnFormula>
    </tableColumn>
    <tableColumn id="13" name="Balanza Comercial Absoluta Colombia (10)_x000a_" dataDxfId="221">
      <calculatedColumnFormula>K7+K32</calculatedColumnFormula>
    </tableColumn>
    <tableColumn id="3" name="Pib Colombia a pesos corrientes_x000a_ (US$ miles de millones)" dataDxfId="220"/>
    <tableColumn id="4" name="Porcentaje de _x000a_Intercambio Comercial del PIB Colombia (1)" dataDxfId="219" dataCellStyle="Porcentaje">
      <calculatedColumnFormula>(B108/$L108)/1000</calculatedColumnFormula>
    </tableColumn>
    <tableColumn id="14" name="Porcentaje de _x000a_Intercambio Comercial del PIB Colombia (2)" dataDxfId="218">
      <calculatedColumnFormula>(C108/$L108)/1000</calculatedColumnFormula>
    </tableColumn>
    <tableColumn id="15" name="Porcentaje de _x000a_Intercambio Comercial del PIB Colombia (3)" dataDxfId="217">
      <calculatedColumnFormula>(D108/$L108)/1000</calculatedColumnFormula>
    </tableColumn>
    <tableColumn id="16" name="Porcentaje de _x000a_Intercambio Comercial del PIB Colombia (4)" dataDxfId="216">
      <calculatedColumnFormula>(E108/$L108)/1000</calculatedColumnFormula>
    </tableColumn>
    <tableColumn id="17" name="Porcentaje de _x000a_Intercambio Comercial del PIB Colombia (5)" dataDxfId="215">
      <calculatedColumnFormula>(F108/$L108)/1000</calculatedColumnFormula>
    </tableColumn>
    <tableColumn id="18" name="Porcentaje de _x000a_Intercambio Comercial del PIB Colombia (6)" dataDxfId="214">
      <calculatedColumnFormula>(G108/$L108)/1000</calculatedColumnFormula>
    </tableColumn>
    <tableColumn id="19" name="Porcentaje de _x000a_Intercambio Comercial del PIB Colombia (7)" dataDxfId="213">
      <calculatedColumnFormula>(H108/$L108)/1000</calculatedColumnFormula>
    </tableColumn>
    <tableColumn id="20" name="Porcentaje de _x000a_Intercambio Comercial del PIB Colombia (8)" dataDxfId="212">
      <calculatedColumnFormula>(I108/$L108)/1000</calculatedColumnFormula>
    </tableColumn>
    <tableColumn id="21" name="Porcentaje de _x000a_Intercambio Comercial del PIB Colombia (9)" dataDxfId="211">
      <calculatedColumnFormula>(J108/$L108)/1000</calculatedColumnFormula>
    </tableColumn>
    <tableColumn id="22" name="Porcentaje de _x000a_Intercambio Comercial del PIB Colombia (10)" dataDxfId="210">
      <calculatedColumnFormula>(K108/$L108)/1000</calculatedColumnFormula>
    </tableColumn>
  </tableColumns>
  <tableStyleInfo name="TableStyleMedium14" showFirstColumn="0" showLastColumn="0" showRowStripes="1" showColumnStripes="0"/>
</table>
</file>

<file path=xl/tables/table6.xml><?xml version="1.0" encoding="utf-8"?>
<table xmlns="http://schemas.openxmlformats.org/spreadsheetml/2006/main" id="24" name="Tabla1161725" displayName="Tabla1161725" ref="A132:V153" totalsRowShown="0" headerRowDxfId="209" dataDxfId="207" headerRowBorderDxfId="208" tableBorderDxfId="206" totalsRowBorderDxfId="205">
  <tableColumns count="22">
    <tableColumn id="1" name="Año" dataDxfId="204"/>
    <tableColumn id="2" name="Balanza Comercial Absoluta USA_x000a_(1)" dataDxfId="203">
      <calculatedColumnFormula>B108</calculatedColumnFormula>
    </tableColumn>
    <tableColumn id="13" name="Balanza Comercial Absoluta USA_x000a_(2)" dataDxfId="202">
      <calculatedColumnFormula>C108</calculatedColumnFormula>
    </tableColumn>
    <tableColumn id="9" name="Balanza Comercial Absoluta USA_x000a_(3)" dataDxfId="201">
      <calculatedColumnFormula>D108</calculatedColumnFormula>
    </tableColumn>
    <tableColumn id="10" name="Balanza Comercial Absoluta USA_x000a_(4)" dataDxfId="200">
      <calculatedColumnFormula>E108</calculatedColumnFormula>
    </tableColumn>
    <tableColumn id="11" name="Balanza Comercial Absoluta USA_x000a_(5)" dataDxfId="199">
      <calculatedColumnFormula>F108</calculatedColumnFormula>
    </tableColumn>
    <tableColumn id="12" name="Balanza Comercial Absoluta USA_x000a_(6)" dataDxfId="198">
      <calculatedColumnFormula>G108</calculatedColumnFormula>
    </tableColumn>
    <tableColumn id="7" name="Balanza Comercial Absoluta USA_x000a_(7)" dataDxfId="197">
      <calculatedColumnFormula>H108</calculatedColumnFormula>
    </tableColumn>
    <tableColumn id="8" name="Balanza Comercial Absoluta USA_x000a_(8)" dataDxfId="196">
      <calculatedColumnFormula>I108</calculatedColumnFormula>
    </tableColumn>
    <tableColumn id="5" name="Balanza Comercial Absoluta USA_x000a_(9)" dataDxfId="195">
      <calculatedColumnFormula>J108</calculatedColumnFormula>
    </tableColumn>
    <tableColumn id="6" name="Balanza Comercial Absoluta USA_x000a_(10)" dataDxfId="194">
      <calculatedColumnFormula>K108</calculatedColumnFormula>
    </tableColumn>
    <tableColumn id="3" name="Pib USA_x000a_ (US$ Billones)" dataDxfId="193"/>
    <tableColumn id="4" name="Porcentaje de _x000a_Intercambio Comercial del PIB USA (1)" dataDxfId="192" dataCellStyle="Porcentaje">
      <calculatedColumnFormula>(B133/$L133)/1000000000</calculatedColumnFormula>
    </tableColumn>
    <tableColumn id="14" name="Porcentaje de _x000a_Intercambio Comercial del PIB USA (2)" dataDxfId="191">
      <calculatedColumnFormula>(C133/$L133)/1000000000</calculatedColumnFormula>
    </tableColumn>
    <tableColumn id="15" name="Porcentaje de _x000a_Intercambio Comercial del PIB USA (3)" dataDxfId="190">
      <calculatedColumnFormula>(D133/$L133)/1000000000</calculatedColumnFormula>
    </tableColumn>
    <tableColumn id="16" name="Porcentaje de _x000a_Intercambio Comercial del PIB USA (4)" dataDxfId="189">
      <calculatedColumnFormula>(E133/$L133)/1000000000</calculatedColumnFormula>
    </tableColumn>
    <tableColumn id="17" name="Porcentaje de _x000a_Intercambio Comercial del PIB USA (5)" dataDxfId="188">
      <calculatedColumnFormula>(F133/$L133)/1000000000</calculatedColumnFormula>
    </tableColumn>
    <tableColumn id="18" name="Porcentaje de _x000a_Intercambio Comercial del PIB USA (6)" dataDxfId="187">
      <calculatedColumnFormula>(G133/$L133)/1000000000</calculatedColumnFormula>
    </tableColumn>
    <tableColumn id="19" name="Porcentaje de _x000a_Intercambio Comercial del PIB USA (7)" dataDxfId="186">
      <calculatedColumnFormula>(H133/$L133)/1000000000</calculatedColumnFormula>
    </tableColumn>
    <tableColumn id="20" name="Porcentaje de _x000a_Intercambio Comercial del PIB USA (8)" dataDxfId="185">
      <calculatedColumnFormula>(I133/$L133)/1000000000</calculatedColumnFormula>
    </tableColumn>
    <tableColumn id="21" name="Porcentaje de _x000a_Intercambio Comercial del PIB USA (9)" dataDxfId="184">
      <calculatedColumnFormula>(J133/$L133)/1000000000</calculatedColumnFormula>
    </tableColumn>
    <tableColumn id="22" name="Porcentaje de _x000a_Intercambio Comercial del PIB USA (10)" dataDxfId="183">
      <calculatedColumnFormula>(K133/$L133)/1000000000</calculatedColumnFormula>
    </tableColumn>
  </tableColumns>
  <tableStyleInfo name="TableStyleMedium14" showFirstColumn="0" showLastColumn="0" showRowStripes="1" showColumnStripes="0"/>
</table>
</file>

<file path=xl/tables/table7.xml><?xml version="1.0" encoding="utf-8"?>
<table xmlns="http://schemas.openxmlformats.org/spreadsheetml/2006/main" id="25" name="Tabla1161926" displayName="Tabla1161926" ref="A158:V179" totalsRowShown="0" headerRowDxfId="182" dataDxfId="180" headerRowBorderDxfId="181" tableBorderDxfId="179" totalsRowBorderDxfId="178">
  <tableColumns count="22">
    <tableColumn id="1" name="Año" dataDxfId="177"/>
    <tableColumn id="5" name="Balanza Comercial Absoluta Colombia (1)/2_x000a_" dataDxfId="176">
      <calculatedColumnFormula>B133/2</calculatedColumnFormula>
    </tableColumn>
    <tableColumn id="2" name="Balanza Comercial Absoluta Colombia (2)/2_x000a_" dataDxfId="175">
      <calculatedColumnFormula>C133/2</calculatedColumnFormula>
    </tableColumn>
    <tableColumn id="6" name="Balanza Comercial Absoluta Colombia (3)/2_x000a_" dataDxfId="174">
      <calculatedColumnFormula>D133/2</calculatedColumnFormula>
    </tableColumn>
    <tableColumn id="7" name="Balanza Comercial Absoluta Colombia (4)/2_x000a_" dataDxfId="173">
      <calculatedColumnFormula>E133/2</calculatedColumnFormula>
    </tableColumn>
    <tableColumn id="8" name="Balanza Comercial Absoluta Colombia (5)/2_x000a_" dataDxfId="172">
      <calculatedColumnFormula>F133/2</calculatedColumnFormula>
    </tableColumn>
    <tableColumn id="9" name="Balanza Comercial Absoluta Colombia (6)/2_x000a_" dataDxfId="171">
      <calculatedColumnFormula>G133/2</calculatedColumnFormula>
    </tableColumn>
    <tableColumn id="10" name="Balanza Comercial Absoluta Colombia (7)_x000a_/2" dataDxfId="170">
      <calculatedColumnFormula>H133/2</calculatedColumnFormula>
    </tableColumn>
    <tableColumn id="11" name="Balanza Comercial Absoluta Colombia (8)/2_x000a_" dataDxfId="169">
      <calculatedColumnFormula>I133/2</calculatedColumnFormula>
    </tableColumn>
    <tableColumn id="12" name="Balanza Comercial Absoluta Colombia (9)/2_x000a_" dataDxfId="168">
      <calculatedColumnFormula>J133/2</calculatedColumnFormula>
    </tableColumn>
    <tableColumn id="13" name="Balanza Comercial Absoluta Colombia (10)/2_x000a_" dataDxfId="167">
      <calculatedColumnFormula>K133/2</calculatedColumnFormula>
    </tableColumn>
    <tableColumn id="3" name="Pib Colombia a pesos corrientes_x000a_ (US$ miles de millones)" dataDxfId="166"/>
    <tableColumn id="4" name="Porcentaje de _x000a_Intercambio Comercial del PIB Colombia (1)" dataDxfId="165" dataCellStyle="Porcentaje">
      <calculatedColumnFormula>(B159/$L159)/1000</calculatedColumnFormula>
    </tableColumn>
    <tableColumn id="15" name="Porcentaje de _x000a_Intercambio Comercial del PIB Colombia (2)" dataDxfId="164">
      <calculatedColumnFormula>(C159/$L159)/1000</calculatedColumnFormula>
    </tableColumn>
    <tableColumn id="16" name="Porcentaje de _x000a_Intercambio Comercial del PIB Colombia (3)" dataDxfId="163">
      <calculatedColumnFormula>(D159/$L159)/1000</calculatedColumnFormula>
    </tableColumn>
    <tableColumn id="17" name="Porcentaje de _x000a_Intercambio Comercial del PIB Colombia (4)" dataDxfId="162">
      <calculatedColumnFormula>(E159/$L159)/1000</calculatedColumnFormula>
    </tableColumn>
    <tableColumn id="18" name="Porcentaje de _x000a_Intercambio Comercial del PIB Colombia (5)" dataDxfId="161">
      <calculatedColumnFormula>(F159/$L159)/1000</calculatedColumnFormula>
    </tableColumn>
    <tableColumn id="19" name="Porcentaje de _x000a_Intercambio Comercial del PIB Colombia (6)" dataDxfId="160">
      <calculatedColumnFormula>(G159/$L159)/1000</calculatedColumnFormula>
    </tableColumn>
    <tableColumn id="20" name="Porcentaje de _x000a_Intercambio Comercial del PIB Colombia (7)" dataDxfId="159">
      <calculatedColumnFormula>(H159/$L159)/1000</calculatedColumnFormula>
    </tableColumn>
    <tableColumn id="21" name="Porcentaje de _x000a_Intercambio Comercial del PIB Colombia (8)" dataDxfId="158">
      <calculatedColumnFormula>(I159/$L159)/1000</calculatedColumnFormula>
    </tableColumn>
    <tableColumn id="22" name="Porcentaje de _x000a_Intercambio Comercial del PIB Colombia (9)" dataDxfId="157">
      <calculatedColumnFormula>(J159/$L159)/1000</calculatedColumnFormula>
    </tableColumn>
    <tableColumn id="23" name="Porcentaje de _x000a_Intercambio Comercial del PIB Colombia (10)" dataDxfId="156">
      <calculatedColumnFormula>(K159/$L159)/1000</calculatedColumnFormula>
    </tableColumn>
  </tableColumns>
  <tableStyleInfo name="TableStyleMedium14" showFirstColumn="0" showLastColumn="0" showRowStripes="1" showColumnStripes="0"/>
</table>
</file>

<file path=xl/tables/table8.xml><?xml version="1.0" encoding="utf-8"?>
<table xmlns="http://schemas.openxmlformats.org/spreadsheetml/2006/main" id="26" name="Tabla116172127" displayName="Tabla116172127" ref="A183:V204" totalsRowShown="0" headerRowDxfId="155" dataDxfId="153" headerRowBorderDxfId="154" tableBorderDxfId="152" totalsRowBorderDxfId="151">
  <tableColumns count="22">
    <tableColumn id="1" name="Año" dataDxfId="150"/>
    <tableColumn id="5" name="Balanza Comercial Absoluta USA_x000a_(1)/2" dataDxfId="149">
      <calculatedColumnFormula>B159</calculatedColumnFormula>
    </tableColumn>
    <tableColumn id="10" name="Balanza Comercial Absoluta USA_x000a_(2)/2" dataDxfId="148">
      <calculatedColumnFormula>C159</calculatedColumnFormula>
    </tableColumn>
    <tableColumn id="11" name="Balanza Comercial Absoluta USA_x000a_(3)/2" dataDxfId="147">
      <calculatedColumnFormula>D159</calculatedColumnFormula>
    </tableColumn>
    <tableColumn id="12" name="Balanza Comercial Absoluta USA_x000a_(4)/2" dataDxfId="146">
      <calculatedColumnFormula>E159</calculatedColumnFormula>
    </tableColumn>
    <tableColumn id="13" name="Balanza Comercial Absoluta USA_x000a_(5)/2" dataDxfId="145">
      <calculatedColumnFormula>F159</calculatedColumnFormula>
    </tableColumn>
    <tableColumn id="8" name="Balanza Comercial Absoluta USA_x000a_(6)/2" dataDxfId="144">
      <calculatedColumnFormula>G159</calculatedColumnFormula>
    </tableColumn>
    <tableColumn id="9" name="Balanza Comercial Absoluta USA_x000a_(7)/2" dataDxfId="143">
      <calculatedColumnFormula>H159</calculatedColumnFormula>
    </tableColumn>
    <tableColumn id="6" name="Balanza Comercial Absoluta USA_x000a_(8)/2" dataDxfId="142">
      <calculatedColumnFormula>I159</calculatedColumnFormula>
    </tableColumn>
    <tableColumn id="14" name="Balanza Comercial Absoluta USA_x000a_(9)/2" dataDxfId="141">
      <calculatedColumnFormula>J159</calculatedColumnFormula>
    </tableColumn>
    <tableColumn id="7" name="Balanza Comercial Absoluta USA_x000a_(10)/2" dataDxfId="140">
      <calculatedColumnFormula>K159</calculatedColumnFormula>
    </tableColumn>
    <tableColumn id="3" name="Pib USA_x000a_ (US$ Billones)" dataDxfId="139"/>
    <tableColumn id="4" name="Porcentaje de _x000a_Intercambio Comercial del PIB USA" dataDxfId="138" dataCellStyle="Porcentaje">
      <calculatedColumnFormula>(B184/$L184)/100000</calculatedColumnFormula>
    </tableColumn>
    <tableColumn id="15" name="Porcentaje de _x000a_Intercambio Comercial del PIB USA  (2)" dataDxfId="137">
      <calculatedColumnFormula>(C184/$L184)/100000</calculatedColumnFormula>
    </tableColumn>
    <tableColumn id="16" name="Porcentaje de _x000a_Intercambio Comercial del PIB USA (3)" dataDxfId="136">
      <calculatedColumnFormula>(D184/$L184)/100000</calculatedColumnFormula>
    </tableColumn>
    <tableColumn id="17" name="Porcentaje de _x000a_Intercambio Comercial del PIB USA (4)" dataDxfId="135">
      <calculatedColumnFormula>(E184/$L184)/100000</calculatedColumnFormula>
    </tableColumn>
    <tableColumn id="18" name="Porcentaje de _x000a_Intercambio Comercial del PIB USA (5)" dataDxfId="134">
      <calculatedColumnFormula>(F184/$L184)/100000</calculatedColumnFormula>
    </tableColumn>
    <tableColumn id="19" name="Porcentaje de _x000a_Intercambio Comercial del PIB USA (6)" dataDxfId="133">
      <calculatedColumnFormula>(G184/$L184)/100000</calculatedColumnFormula>
    </tableColumn>
    <tableColumn id="20" name="Porcentaje de _x000a_Intercambio Comercial del PIB USA (7)" dataDxfId="132">
      <calculatedColumnFormula>(H184/$L184)/100000</calculatedColumnFormula>
    </tableColumn>
    <tableColumn id="21" name="Porcentaje de _x000a_Intercambio Comercial del PIB USA (8)" dataDxfId="131">
      <calculatedColumnFormula>(I184/$L184)/100000</calculatedColumnFormula>
    </tableColumn>
    <tableColumn id="22" name="Porcentaje de _x000a_Intercambio Comercial del PIB USA (9)" dataDxfId="130">
      <calculatedColumnFormula>(J184/$L184)/100000</calculatedColumnFormula>
    </tableColumn>
    <tableColumn id="23" name="Porcentaje de _x000a_Intercambio Comercial del PIB USA (10)" dataDxfId="129">
      <calculatedColumnFormula>(K184/$L184)/100000</calculatedColumnFormula>
    </tableColumn>
  </tableColumns>
  <tableStyleInfo name="TableStyleMedium14" showFirstColumn="0" showLastColumn="0" showRowStripes="1" showColumnStripes="0"/>
</table>
</file>

<file path=xl/tables/table9.xml><?xml version="1.0" encoding="utf-8"?>
<table xmlns="http://schemas.openxmlformats.org/spreadsheetml/2006/main" id="28" name="Tabla191029" displayName="Tabla191029" ref="B32:L53" totalsRowShown="0" headerRowDxfId="128" dataDxfId="126" headerRowBorderDxfId="127" tableBorderDxfId="125" totalsRowBorderDxfId="124">
  <tableColumns count="11">
    <tableColumn id="1" name="Año" dataDxfId="123"/>
    <tableColumn id="12" name="Porcentaje de _x000a_importaciones del PIB de USA (1)" dataDxfId="122" dataCellStyle="Porcentaje">
      <calculatedColumnFormula>'Import '!B2/'Exp Mundiales'!B2</calculatedColumnFormula>
    </tableColumn>
    <tableColumn id="13" name="Porcentaje de _x000a_importaciones del PIB de USA (2)" dataDxfId="121" dataCellStyle="Porcentaje">
      <calculatedColumnFormula>'Import '!C2/'Exp Mundiales'!C2</calculatedColumnFormula>
    </tableColumn>
    <tableColumn id="8" name="Porcentaje de _x000a_importaciones del PIB de USA (3)" dataDxfId="120" dataCellStyle="Porcentaje">
      <calculatedColumnFormula>'Import '!D2/'Exp Mundiales'!D2</calculatedColumnFormula>
    </tableColumn>
    <tableColumn id="9" name="Porcentaje de _x000a_importaciones del PIB de USA (4)" dataDxfId="119" dataCellStyle="Porcentaje">
      <calculatedColumnFormula>'Import '!E2/'Exp Mundiales'!E2</calculatedColumnFormula>
    </tableColumn>
    <tableColumn id="10" name="Porcentaje de _x000a_importaciones del PIB de USA (5)" dataDxfId="118" dataCellStyle="Porcentaje">
      <calculatedColumnFormula>'Import '!F2/'Exp Mundiales'!F2</calculatedColumnFormula>
    </tableColumn>
    <tableColumn id="11" name="Porcentaje de _x000a_importaciones del PIB de USA (6)" dataDxfId="117" dataCellStyle="Porcentaje">
      <calculatedColumnFormula>'Import '!G2/'Exp Mundiales'!G2</calculatedColumnFormula>
    </tableColumn>
    <tableColumn id="6" name="Porcentaje de _x000a_importaciones del PIB de USA (7)" dataDxfId="116" dataCellStyle="Porcentaje">
      <calculatedColumnFormula>'Import '!H2/'Exp Mundiales'!H2</calculatedColumnFormula>
    </tableColumn>
    <tableColumn id="7" name="Porcentaje de _x000a_importaciones del PIB de USA (8)" dataDxfId="115" dataCellStyle="Porcentaje">
      <calculatedColumnFormula>'Import '!I2/'Exp Mundiales'!I2</calculatedColumnFormula>
    </tableColumn>
    <tableColumn id="5" name="Porcentaje de _x000a_importaciones del PIB de USA (9)" dataDxfId="114" dataCellStyle="Porcentaje">
      <calculatedColumnFormula>'Import '!J2/'Exp Mundiales'!J2</calculatedColumnFormula>
    </tableColumn>
    <tableColumn id="4" name="Porcentaje de _x000a_importaciones del PIB de USA (10)" dataDxfId="113" dataCellStyle="Porcentaje">
      <calculatedColumnFormula>'Import '!K2/'Exp Mundiales'!K2</calculatedColumnFormula>
    </tableColumn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8" sqref="C18"/>
    </sheetView>
  </sheetViews>
  <sheetFormatPr baseColWidth="10" defaultRowHeight="15" x14ac:dyDescent="0.25"/>
  <cols>
    <col min="3" max="3" width="75.42578125" bestFit="1" customWidth="1"/>
  </cols>
  <sheetData>
    <row r="1" spans="1:3" ht="34.5" customHeight="1" x14ac:dyDescent="0.25">
      <c r="A1" s="48" t="s">
        <v>69</v>
      </c>
      <c r="B1" s="48" t="s">
        <v>70</v>
      </c>
      <c r="C1" s="48" t="s">
        <v>71</v>
      </c>
    </row>
    <row r="2" spans="1:3" ht="24" customHeight="1" x14ac:dyDescent="0.25">
      <c r="A2" s="26" t="s">
        <v>72</v>
      </c>
      <c r="B2" s="26" t="s">
        <v>0</v>
      </c>
      <c r="C2" s="96" t="s">
        <v>309</v>
      </c>
    </row>
    <row r="3" spans="1:3" ht="22.5" customHeight="1" x14ac:dyDescent="0.25">
      <c r="A3" s="26" t="s">
        <v>72</v>
      </c>
      <c r="B3" s="26" t="s">
        <v>0</v>
      </c>
      <c r="C3" s="96" t="s">
        <v>310</v>
      </c>
    </row>
    <row r="4" spans="1:3" ht="21.75" customHeight="1" x14ac:dyDescent="0.25">
      <c r="A4" s="26" t="s">
        <v>72</v>
      </c>
      <c r="B4" s="26" t="s">
        <v>0</v>
      </c>
      <c r="C4" s="96" t="s">
        <v>311</v>
      </c>
    </row>
    <row r="5" spans="1:3" ht="22.5" customHeight="1" x14ac:dyDescent="0.25">
      <c r="A5" s="26" t="s">
        <v>72</v>
      </c>
      <c r="B5" s="26" t="s">
        <v>0</v>
      </c>
      <c r="C5" s="96" t="s">
        <v>312</v>
      </c>
    </row>
    <row r="6" spans="1:3" ht="23.25" customHeight="1" x14ac:dyDescent="0.25">
      <c r="A6" s="26" t="s">
        <v>72</v>
      </c>
      <c r="B6" s="26" t="s">
        <v>0</v>
      </c>
      <c r="C6" s="96" t="s">
        <v>313</v>
      </c>
    </row>
    <row r="7" spans="1:3" ht="21" customHeight="1" x14ac:dyDescent="0.25">
      <c r="A7" s="26" t="s">
        <v>72</v>
      </c>
      <c r="B7" s="26" t="s">
        <v>0</v>
      </c>
      <c r="C7" s="96" t="s">
        <v>314</v>
      </c>
    </row>
    <row r="8" spans="1:3" ht="21" customHeight="1" x14ac:dyDescent="0.25">
      <c r="A8" s="26" t="s">
        <v>72</v>
      </c>
      <c r="B8" s="26" t="s">
        <v>0</v>
      </c>
      <c r="C8" s="96" t="s">
        <v>315</v>
      </c>
    </row>
    <row r="9" spans="1:3" ht="21" customHeight="1" x14ac:dyDescent="0.25">
      <c r="A9" s="26" t="s">
        <v>72</v>
      </c>
      <c r="B9" s="26" t="s">
        <v>0</v>
      </c>
      <c r="C9" s="96" t="s">
        <v>317</v>
      </c>
    </row>
    <row r="10" spans="1:3" ht="21" customHeight="1" x14ac:dyDescent="0.25">
      <c r="A10" s="26" t="s">
        <v>72</v>
      </c>
      <c r="B10" s="26" t="s">
        <v>0</v>
      </c>
      <c r="C10" s="96" t="s">
        <v>316</v>
      </c>
    </row>
    <row r="11" spans="1:3" ht="21.75" customHeight="1" x14ac:dyDescent="0.25">
      <c r="A11" s="26" t="s">
        <v>72</v>
      </c>
      <c r="B11" s="26" t="s">
        <v>0</v>
      </c>
      <c r="C11" s="96" t="s">
        <v>308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0"/>
  <sheetViews>
    <sheetView topLeftCell="A7" zoomScale="80" zoomScaleNormal="80" workbookViewId="0">
      <selection activeCell="B58" sqref="B58"/>
    </sheetView>
  </sheetViews>
  <sheetFormatPr baseColWidth="10" defaultRowHeight="15" x14ac:dyDescent="0.25"/>
  <cols>
    <col min="2" max="2" width="19.42578125" bestFit="1" customWidth="1"/>
    <col min="3" max="3" width="17.42578125" customWidth="1"/>
    <col min="4" max="4" width="18.7109375" customWidth="1"/>
    <col min="5" max="5" width="18.140625" customWidth="1"/>
    <col min="6" max="6" width="17.5703125" customWidth="1"/>
    <col min="7" max="7" width="18.7109375" customWidth="1"/>
    <col min="8" max="8" width="17.42578125" customWidth="1"/>
    <col min="9" max="9" width="19.42578125" customWidth="1"/>
    <col min="10" max="10" width="17.7109375" customWidth="1"/>
    <col min="11" max="11" width="18" customWidth="1"/>
    <col min="12" max="12" width="13.42578125" customWidth="1"/>
    <col min="13" max="13" width="17.7109375" customWidth="1"/>
    <col min="14" max="14" width="13.42578125" customWidth="1"/>
    <col min="15" max="15" width="13.28515625" customWidth="1"/>
    <col min="16" max="17" width="14" customWidth="1"/>
    <col min="18" max="18" width="14.5703125" customWidth="1"/>
    <col min="19" max="19" width="14.140625" customWidth="1"/>
    <col min="20" max="20" width="15.85546875" customWidth="1"/>
    <col min="21" max="21" width="14.28515625" customWidth="1"/>
    <col min="22" max="22" width="13.85546875" customWidth="1"/>
  </cols>
  <sheetData>
    <row r="1" spans="1:28" x14ac:dyDescent="0.25">
      <c r="A1" s="7" t="s">
        <v>8</v>
      </c>
    </row>
    <row r="3" spans="1:28" x14ac:dyDescent="0.25">
      <c r="B3" s="7"/>
    </row>
    <row r="4" spans="1:28" x14ac:dyDescent="0.25">
      <c r="A4" s="7"/>
      <c r="B4" s="7"/>
      <c r="C4" s="50"/>
      <c r="D4" s="7"/>
    </row>
    <row r="5" spans="1:28" ht="15.75" x14ac:dyDescent="0.25">
      <c r="A5" s="100" t="s">
        <v>117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8" ht="75.75" thickBot="1" x14ac:dyDescent="0.3">
      <c r="A6" s="11" t="s">
        <v>1</v>
      </c>
      <c r="B6" s="73" t="s">
        <v>87</v>
      </c>
      <c r="C6" s="74" t="s">
        <v>88</v>
      </c>
      <c r="D6" s="74" t="s">
        <v>89</v>
      </c>
      <c r="E6" s="73" t="s">
        <v>90</v>
      </c>
      <c r="F6" s="74" t="s">
        <v>91</v>
      </c>
      <c r="G6" s="73" t="s">
        <v>92</v>
      </c>
      <c r="H6" s="74" t="s">
        <v>93</v>
      </c>
      <c r="I6" s="74" t="s">
        <v>94</v>
      </c>
      <c r="J6" s="74" t="s">
        <v>95</v>
      </c>
      <c r="K6" s="74" t="s">
        <v>96</v>
      </c>
      <c r="L6" s="77" t="s">
        <v>5</v>
      </c>
      <c r="M6" s="77" t="s">
        <v>97</v>
      </c>
      <c r="N6" s="78" t="s">
        <v>98</v>
      </c>
      <c r="O6" s="78" t="s">
        <v>99</v>
      </c>
      <c r="P6" s="78" t="s">
        <v>100</v>
      </c>
      <c r="Q6" s="78" t="s">
        <v>101</v>
      </c>
      <c r="R6" s="78" t="s">
        <v>102</v>
      </c>
      <c r="S6" s="78" t="s">
        <v>103</v>
      </c>
      <c r="T6" s="78" t="s">
        <v>104</v>
      </c>
      <c r="U6" s="78" t="s">
        <v>105</v>
      </c>
      <c r="V6" s="78" t="s">
        <v>106</v>
      </c>
      <c r="X6" s="79" t="s">
        <v>7</v>
      </c>
      <c r="Y6" s="80"/>
      <c r="Z6" s="80"/>
      <c r="AA6" s="81" t="s">
        <v>6</v>
      </c>
      <c r="AB6" s="79" t="s">
        <v>2</v>
      </c>
    </row>
    <row r="7" spans="1:28" x14ac:dyDescent="0.25">
      <c r="A7" s="9">
        <v>1995</v>
      </c>
      <c r="B7" s="2">
        <f>'Export '!B2</f>
        <v>2534870.2450000001</v>
      </c>
      <c r="C7" s="2">
        <f>'Export '!C2</f>
        <v>96439.933999999994</v>
      </c>
      <c r="D7" s="2">
        <f>'Export '!D2</f>
        <v>326512.27799999999</v>
      </c>
      <c r="E7" s="2">
        <f>'Export '!E2</f>
        <v>451159.15299999999</v>
      </c>
      <c r="F7" s="2">
        <f>'Export '!F2</f>
        <v>62033.220999999998</v>
      </c>
      <c r="G7" s="2">
        <f>'Export '!G2</f>
        <v>2229.9520000000002</v>
      </c>
      <c r="H7" s="2">
        <f>'Export '!H2</f>
        <v>45620.877</v>
      </c>
      <c r="I7" s="2">
        <f>'Export '!I2</f>
        <v>16002.513000000001</v>
      </c>
      <c r="J7" s="2">
        <f>'Export '!J2</f>
        <v>4782.3280000000004</v>
      </c>
      <c r="K7" s="2">
        <f>'Export '!K2</f>
        <v>8197.2379999999994</v>
      </c>
      <c r="L7" s="75">
        <v>92507.277798198498</v>
      </c>
      <c r="M7" s="52">
        <f t="shared" ref="M7:M27" si="0">B7/($L7*1000)</f>
        <v>2.7401846701507464E-2</v>
      </c>
      <c r="N7" s="52">
        <f t="shared" ref="N7:N27" si="1">C7/($L7*1000)</f>
        <v>1.0425118573954848E-3</v>
      </c>
      <c r="O7" s="52">
        <f t="shared" ref="O7:O27" si="2">D7/($L7*1000)</f>
        <v>3.5295847610203762E-3</v>
      </c>
      <c r="P7" s="52">
        <f t="shared" ref="P7:P27" si="3">E7/($L7*1000)</f>
        <v>4.8770125306701649E-3</v>
      </c>
      <c r="Q7" s="52">
        <f t="shared" ref="Q7:Q27" si="4">F7/($L7*1000)</f>
        <v>6.7057665598293115E-4</v>
      </c>
      <c r="R7" s="52">
        <f t="shared" ref="R7:R27" si="5">G7/($L7*1000)</f>
        <v>2.4105692579826697E-5</v>
      </c>
      <c r="S7" s="52">
        <f t="shared" ref="S7:S27" si="6">H7/($L7*1000)</f>
        <v>4.931598689945282E-4</v>
      </c>
      <c r="T7" s="52">
        <f t="shared" ref="T7:T27" si="7">I7/($L7*1000)</f>
        <v>1.7298653015072979E-4</v>
      </c>
      <c r="U7" s="52">
        <f t="shared" ref="U7:U27" si="8">J7/($L7*1000)</f>
        <v>5.1696775797818715E-5</v>
      </c>
      <c r="V7" s="52">
        <f t="shared" ref="V7:V27" si="9">K7/($L7*1000)</f>
        <v>8.8611817308925653E-5</v>
      </c>
    </row>
    <row r="8" spans="1:28" x14ac:dyDescent="0.25">
      <c r="A8" s="9">
        <v>1996</v>
      </c>
      <c r="B8" s="2">
        <f>'Export '!B3</f>
        <v>3138829.7680000002</v>
      </c>
      <c r="C8" s="2">
        <f>'Export '!C3</f>
        <v>97823.202000000005</v>
      </c>
      <c r="D8" s="2">
        <f>'Export '!D3</f>
        <v>391523.65700000001</v>
      </c>
      <c r="E8" s="2">
        <f>'Export '!E3</f>
        <v>393438.69799999997</v>
      </c>
      <c r="F8" s="2">
        <f>'Export '!F3</f>
        <v>58085.741000000002</v>
      </c>
      <c r="G8" s="2">
        <f>'Export '!G3</f>
        <v>1866.933</v>
      </c>
      <c r="H8" s="2">
        <f>'Export '!H3</f>
        <v>40673.421999999999</v>
      </c>
      <c r="I8" s="2">
        <f>'Export '!I3</f>
        <v>12104.54</v>
      </c>
      <c r="J8" s="2">
        <f>'Export '!J3</f>
        <v>4269.7619999999997</v>
      </c>
      <c r="K8" s="2">
        <f>'Export '!K3</f>
        <v>9563.5130000000008</v>
      </c>
      <c r="L8" s="75">
        <v>97160.111573336981</v>
      </c>
      <c r="M8" s="52">
        <f t="shared" si="0"/>
        <v>3.2305744787363637E-2</v>
      </c>
      <c r="N8" s="52">
        <f t="shared" si="1"/>
        <v>1.0068247186620666E-3</v>
      </c>
      <c r="O8" s="52">
        <f t="shared" si="2"/>
        <v>4.0296748393961633E-3</v>
      </c>
      <c r="P8" s="52">
        <f t="shared" si="3"/>
        <v>4.0493849958481197E-3</v>
      </c>
      <c r="Q8" s="52">
        <f t="shared" si="4"/>
        <v>5.9783526448666717E-4</v>
      </c>
      <c r="R8" s="52">
        <f t="shared" si="5"/>
        <v>1.9215014986791456E-5</v>
      </c>
      <c r="S8" s="52">
        <f t="shared" si="6"/>
        <v>4.1862263578505135E-4</v>
      </c>
      <c r="T8" s="52">
        <f t="shared" si="7"/>
        <v>1.2458343042209691E-4</v>
      </c>
      <c r="U8" s="52">
        <f t="shared" si="8"/>
        <v>4.3945626768626759E-5</v>
      </c>
      <c r="V8" s="52">
        <f t="shared" si="9"/>
        <v>9.8430444810485934E-5</v>
      </c>
    </row>
    <row r="9" spans="1:28" x14ac:dyDescent="0.25">
      <c r="A9" s="9">
        <v>1997</v>
      </c>
      <c r="B9" s="2">
        <f>'Export '!B4</f>
        <v>3341749.9709999999</v>
      </c>
      <c r="C9" s="2">
        <f>'Export '!C4</f>
        <v>81926.697</v>
      </c>
      <c r="D9" s="2">
        <f>'Export '!D4</f>
        <v>385570.52299999999</v>
      </c>
      <c r="E9" s="2">
        <f>'Export '!E4</f>
        <v>348619.28499999997</v>
      </c>
      <c r="F9" s="2">
        <f>'Export '!F4</f>
        <v>57760.963000000003</v>
      </c>
      <c r="G9" s="2">
        <f>'Export '!G4</f>
        <v>1895.991</v>
      </c>
      <c r="H9" s="2">
        <f>'Export '!H4</f>
        <v>67189.027000000002</v>
      </c>
      <c r="I9" s="2">
        <f>'Export '!I4</f>
        <v>12261.035</v>
      </c>
      <c r="J9" s="2">
        <f>'Export '!J4</f>
        <v>2552.6799999999998</v>
      </c>
      <c r="K9" s="2">
        <f>'Export '!K4</f>
        <v>13721.991</v>
      </c>
      <c r="L9" s="75">
        <v>106659.5079635281</v>
      </c>
      <c r="M9" s="52">
        <f t="shared" si="0"/>
        <v>3.133100869115861E-2</v>
      </c>
      <c r="N9" s="52">
        <f t="shared" si="1"/>
        <v>7.6811433471092507E-4</v>
      </c>
      <c r="O9" s="52">
        <f t="shared" si="2"/>
        <v>3.6149662637844221E-3</v>
      </c>
      <c r="P9" s="52">
        <f t="shared" si="3"/>
        <v>3.268525156887179E-3</v>
      </c>
      <c r="Q9" s="52">
        <f t="shared" si="4"/>
        <v>5.415453727739977E-4</v>
      </c>
      <c r="R9" s="52">
        <f t="shared" si="5"/>
        <v>1.7776108630168521E-5</v>
      </c>
      <c r="S9" s="52">
        <f t="shared" si="6"/>
        <v>6.2993940514871952E-4</v>
      </c>
      <c r="T9" s="52">
        <f t="shared" si="7"/>
        <v>1.1495491807624525E-4</v>
      </c>
      <c r="U9" s="52">
        <f t="shared" si="8"/>
        <v>2.3932981210384743E-5</v>
      </c>
      <c r="V9" s="52">
        <f t="shared" si="9"/>
        <v>1.2865229984646278E-4</v>
      </c>
    </row>
    <row r="10" spans="1:28" x14ac:dyDescent="0.25">
      <c r="A10" s="9">
        <v>1998</v>
      </c>
      <c r="B10" s="2">
        <f>'Export '!B5</f>
        <v>3097731.3829999999</v>
      </c>
      <c r="C10" s="2">
        <f>'Export '!C5</f>
        <v>91223.45</v>
      </c>
      <c r="D10" s="2">
        <f>'Export '!D5</f>
        <v>299950.92599999998</v>
      </c>
      <c r="E10" s="2">
        <f>'Export '!E5</f>
        <v>334497.745</v>
      </c>
      <c r="F10" s="2">
        <f>'Export '!F5</f>
        <v>63187.749000000003</v>
      </c>
      <c r="G10" s="2">
        <f>'Export '!G5</f>
        <v>2031.627</v>
      </c>
      <c r="H10" s="2">
        <f>'Export '!H5</f>
        <v>197117.49900000001</v>
      </c>
      <c r="I10" s="2">
        <f>'Export '!I5</f>
        <v>11916.132</v>
      </c>
      <c r="J10" s="2">
        <f>'Export '!J5</f>
        <v>3308.0709999999999</v>
      </c>
      <c r="K10" s="2">
        <f>'Export '!K5</f>
        <v>10795.772999999999</v>
      </c>
      <c r="L10" s="75">
        <v>98443.743190849113</v>
      </c>
      <c r="M10" s="52">
        <f t="shared" si="0"/>
        <v>3.1467021494647425E-2</v>
      </c>
      <c r="N10" s="52">
        <f t="shared" si="1"/>
        <v>9.2665564151851265E-4</v>
      </c>
      <c r="O10" s="52">
        <f t="shared" si="2"/>
        <v>3.0469272731584031E-3</v>
      </c>
      <c r="P10" s="52">
        <f t="shared" si="3"/>
        <v>3.3978568282549155E-3</v>
      </c>
      <c r="Q10" s="52">
        <f t="shared" si="4"/>
        <v>6.4186658239417341E-4</v>
      </c>
      <c r="R10" s="52">
        <f t="shared" si="5"/>
        <v>2.0637441589978579E-5</v>
      </c>
      <c r="S10" s="52">
        <f t="shared" si="6"/>
        <v>2.0023364879356107E-3</v>
      </c>
      <c r="T10" s="52">
        <f t="shared" si="7"/>
        <v>1.2104509249408214E-4</v>
      </c>
      <c r="U10" s="52">
        <f t="shared" si="8"/>
        <v>3.3603669393053957E-5</v>
      </c>
      <c r="V10" s="52">
        <f t="shared" si="9"/>
        <v>1.096643895292629E-4</v>
      </c>
    </row>
    <row r="11" spans="1:28" x14ac:dyDescent="0.25">
      <c r="A11" s="9">
        <v>1999</v>
      </c>
      <c r="B11" s="2">
        <f>'Export '!B6</f>
        <v>4373531.3940000003</v>
      </c>
      <c r="C11" s="2">
        <f>'Export '!C6</f>
        <v>80235.737999999998</v>
      </c>
      <c r="D11" s="2">
        <f>'Export '!D6</f>
        <v>513735.533</v>
      </c>
      <c r="E11" s="2">
        <f>'Export '!E6</f>
        <v>345779.962</v>
      </c>
      <c r="F11" s="2">
        <f>'Export '!F6</f>
        <v>90920.930999999997</v>
      </c>
      <c r="G11" s="2">
        <f>'Export '!G6</f>
        <v>3194.366</v>
      </c>
      <c r="H11" s="2">
        <f>'Export '!H6</f>
        <v>360299.58899999998</v>
      </c>
      <c r="I11" s="2">
        <f>'Export '!I6</f>
        <v>17304.973000000002</v>
      </c>
      <c r="J11" s="2">
        <f>'Export '!J6</f>
        <v>3395.835</v>
      </c>
      <c r="K11" s="2">
        <f>'Export '!K6</f>
        <v>8669.26</v>
      </c>
      <c r="L11" s="75">
        <v>86186.156584381664</v>
      </c>
      <c r="M11" s="52">
        <f t="shared" si="0"/>
        <v>5.0745172627787827E-2</v>
      </c>
      <c r="N11" s="52">
        <f t="shared" si="1"/>
        <v>9.3095853417531343E-4</v>
      </c>
      <c r="O11" s="52">
        <f t="shared" si="2"/>
        <v>5.9607662455283131E-3</v>
      </c>
      <c r="P11" s="52">
        <f t="shared" si="3"/>
        <v>4.012012783763709E-3</v>
      </c>
      <c r="Q11" s="52">
        <f t="shared" si="4"/>
        <v>1.0549366000673517E-3</v>
      </c>
      <c r="R11" s="52">
        <f t="shared" si="5"/>
        <v>3.7063562486076455E-5</v>
      </c>
      <c r="S11" s="52">
        <f t="shared" si="6"/>
        <v>4.180480987654253E-3</v>
      </c>
      <c r="T11" s="52">
        <f t="shared" si="7"/>
        <v>2.0078599262118556E-4</v>
      </c>
      <c r="U11" s="52">
        <f t="shared" si="8"/>
        <v>3.9401165275020284E-5</v>
      </c>
      <c r="V11" s="52">
        <f t="shared" si="9"/>
        <v>1.0058761573283813E-4</v>
      </c>
    </row>
    <row r="12" spans="1:28" x14ac:dyDescent="0.25">
      <c r="A12" s="9">
        <v>2000</v>
      </c>
      <c r="B12" s="2">
        <f>'Export '!B7</f>
        <v>4930290.6859999998</v>
      </c>
      <c r="C12" s="2">
        <f>'Export '!C7</f>
        <v>82364.570999999996</v>
      </c>
      <c r="D12" s="2">
        <f>'Export '!D7</f>
        <v>669078.91</v>
      </c>
      <c r="E12" s="2">
        <f>'Export '!E7</f>
        <v>380693.55300000001</v>
      </c>
      <c r="F12" s="2">
        <f>'Export '!F7</f>
        <v>92350.517000000007</v>
      </c>
      <c r="G12" s="2">
        <f>'Export '!G7</f>
        <v>2652.7170000000001</v>
      </c>
      <c r="H12" s="2">
        <f>'Export '!H7</f>
        <v>399975.01</v>
      </c>
      <c r="I12" s="2">
        <f>'Export '!I7</f>
        <v>33609.277000000002</v>
      </c>
      <c r="J12" s="2">
        <f>'Export '!J7</f>
        <v>11842.357</v>
      </c>
      <c r="K12" s="2">
        <f>'Export '!K7</f>
        <v>6712.9970000000003</v>
      </c>
      <c r="L12" s="75">
        <v>99886.577575544405</v>
      </c>
      <c r="M12" s="52">
        <f t="shared" si="0"/>
        <v>4.9358890910755369E-2</v>
      </c>
      <c r="N12" s="52">
        <f t="shared" si="1"/>
        <v>8.2458096972746434E-4</v>
      </c>
      <c r="O12" s="52">
        <f t="shared" si="2"/>
        <v>6.6983865724498815E-3</v>
      </c>
      <c r="P12" s="52">
        <f t="shared" si="3"/>
        <v>3.8112583516246791E-3</v>
      </c>
      <c r="Q12" s="52">
        <f t="shared" si="4"/>
        <v>9.2455382135958294E-4</v>
      </c>
      <c r="R12" s="52">
        <f t="shared" si="5"/>
        <v>2.6557291924370372E-5</v>
      </c>
      <c r="S12" s="52">
        <f t="shared" si="6"/>
        <v>4.0042918649154657E-3</v>
      </c>
      <c r="T12" s="52">
        <f t="shared" si="7"/>
        <v>3.3647440743058039E-4</v>
      </c>
      <c r="U12" s="52">
        <f t="shared" si="8"/>
        <v>1.1855804140494856E-4</v>
      </c>
      <c r="V12" s="52">
        <f t="shared" si="9"/>
        <v>6.7206196897906013E-5</v>
      </c>
    </row>
    <row r="13" spans="1:28" x14ac:dyDescent="0.25">
      <c r="A13" s="9">
        <v>2001</v>
      </c>
      <c r="B13" s="2">
        <f>'Export '!B8</f>
        <v>3626256.423</v>
      </c>
      <c r="C13" s="2">
        <f>'Export '!C8</f>
        <v>107749.516</v>
      </c>
      <c r="D13" s="2">
        <f>'Export '!D8</f>
        <v>720637.04799999995</v>
      </c>
      <c r="E13" s="2">
        <f>'Export '!E8</f>
        <v>366918.20699999999</v>
      </c>
      <c r="F13" s="2">
        <f>'Export '!F8</f>
        <v>107079.405</v>
      </c>
      <c r="G13" s="2">
        <f>'Export '!G8</f>
        <v>2122.8879999999999</v>
      </c>
      <c r="H13" s="2">
        <f>'Export '!H8</f>
        <v>295922.09700000001</v>
      </c>
      <c r="I13" s="2">
        <f>'Export '!I8</f>
        <v>58985.383000000002</v>
      </c>
      <c r="J13" s="2">
        <f>'Export '!J8</f>
        <v>20139.505000000001</v>
      </c>
      <c r="K13" s="2">
        <f>'Export '!K8</f>
        <v>14282.447</v>
      </c>
      <c r="L13" s="75">
        <v>98203.544965267793</v>
      </c>
      <c r="M13" s="52">
        <f t="shared" si="0"/>
        <v>3.6925921811504045E-2</v>
      </c>
      <c r="N13" s="52">
        <f t="shared" si="1"/>
        <v>1.0972059719240113E-3</v>
      </c>
      <c r="O13" s="52">
        <f t="shared" si="2"/>
        <v>7.3381979057362112E-3</v>
      </c>
      <c r="P13" s="52">
        <f t="shared" si="3"/>
        <v>3.7363030746982713E-3</v>
      </c>
      <c r="Q13" s="52">
        <f t="shared" si="4"/>
        <v>1.0903822773187198E-3</v>
      </c>
      <c r="R13" s="52">
        <f t="shared" si="5"/>
        <v>2.1617223703592512E-5</v>
      </c>
      <c r="S13" s="52">
        <f t="shared" si="6"/>
        <v>3.0133545291533056E-3</v>
      </c>
      <c r="T13" s="52">
        <f t="shared" si="7"/>
        <v>6.0064413174556683E-4</v>
      </c>
      <c r="U13" s="52">
        <f t="shared" si="8"/>
        <v>2.0507920571627891E-4</v>
      </c>
      <c r="V13" s="52">
        <f t="shared" si="9"/>
        <v>1.4543718360728581E-4</v>
      </c>
    </row>
    <row r="14" spans="1:28" x14ac:dyDescent="0.25">
      <c r="A14" s="9">
        <v>2002</v>
      </c>
      <c r="B14" s="2">
        <f>'Export '!B9</f>
        <v>3647619.764</v>
      </c>
      <c r="C14" s="2">
        <f>'Export '!C9</f>
        <v>119555.675</v>
      </c>
      <c r="D14" s="2">
        <f>'Export '!D9</f>
        <v>719522.13100000005</v>
      </c>
      <c r="E14" s="2">
        <f>'Export '!E9</f>
        <v>350813.31199999998</v>
      </c>
      <c r="F14" s="2">
        <f>'Export '!F9</f>
        <v>137411.489</v>
      </c>
      <c r="G14" s="2">
        <f>'Export '!G9</f>
        <v>2059.7399999999998</v>
      </c>
      <c r="H14" s="2">
        <f>'Export '!H9</f>
        <v>150333.826</v>
      </c>
      <c r="I14" s="2">
        <f>'Export '!I9</f>
        <v>44517.957000000002</v>
      </c>
      <c r="J14" s="2">
        <f>'Export '!J9</f>
        <v>21391.207999999999</v>
      </c>
      <c r="K14" s="2">
        <f>'Export '!K9</f>
        <v>12293.686</v>
      </c>
      <c r="L14" s="75">
        <v>97933.392356425262</v>
      </c>
      <c r="M14" s="52">
        <f t="shared" si="0"/>
        <v>3.7245924768179291E-2</v>
      </c>
      <c r="N14" s="52">
        <f t="shared" si="1"/>
        <v>1.2207855984900551E-3</v>
      </c>
      <c r="O14" s="52">
        <f t="shared" si="2"/>
        <v>7.3470561336354372E-3</v>
      </c>
      <c r="P14" s="52">
        <f t="shared" si="3"/>
        <v>3.5821623611610107E-3</v>
      </c>
      <c r="Q14" s="52">
        <f t="shared" si="4"/>
        <v>1.4031117037169053E-3</v>
      </c>
      <c r="R14" s="52">
        <f t="shared" si="5"/>
        <v>2.1032049951906558E-5</v>
      </c>
      <c r="S14" s="52">
        <f t="shared" si="6"/>
        <v>1.5350619679635434E-3</v>
      </c>
      <c r="T14" s="52">
        <f t="shared" si="7"/>
        <v>4.545738274640626E-4</v>
      </c>
      <c r="U14" s="52">
        <f t="shared" si="8"/>
        <v>2.184260902772307E-4</v>
      </c>
      <c r="V14" s="52">
        <f t="shared" si="9"/>
        <v>1.2553109520864494E-4</v>
      </c>
    </row>
    <row r="15" spans="1:28" x14ac:dyDescent="0.25">
      <c r="A15" s="9">
        <v>2003</v>
      </c>
      <c r="B15" s="2">
        <f>'Export '!B10</f>
        <v>3769557.5490000001</v>
      </c>
      <c r="C15" s="2">
        <f>'Export '!C10</f>
        <v>156564.93799999999</v>
      </c>
      <c r="D15" s="2">
        <f>'Export '!D10</f>
        <v>776026.94200000004</v>
      </c>
      <c r="E15" s="2">
        <f>'Export '!E10</f>
        <v>513378.02500000002</v>
      </c>
      <c r="F15" s="2">
        <f>'Export '!F10</f>
        <v>179346.80499999999</v>
      </c>
      <c r="G15" s="2">
        <f>'Export '!G10</f>
        <v>2988.2539999999999</v>
      </c>
      <c r="H15" s="2">
        <f>'Export '!H10</f>
        <v>137221.261</v>
      </c>
      <c r="I15" s="2">
        <f>'Export '!I10</f>
        <v>61517.877999999997</v>
      </c>
      <c r="J15" s="2">
        <f>'Export '!J10</f>
        <v>21281.608</v>
      </c>
      <c r="K15" s="2">
        <f>'Export '!K10</f>
        <v>36506.961000000003</v>
      </c>
      <c r="L15" s="75">
        <v>94684.582573316715</v>
      </c>
      <c r="M15" s="52">
        <f t="shared" si="0"/>
        <v>3.9811735411951939E-2</v>
      </c>
      <c r="N15" s="52">
        <f t="shared" si="1"/>
        <v>1.6535420418500313E-3</v>
      </c>
      <c r="O15" s="52">
        <f t="shared" si="2"/>
        <v>8.1959165991897613E-3</v>
      </c>
      <c r="P15" s="52">
        <f t="shared" si="3"/>
        <v>5.4219811826542955E-3</v>
      </c>
      <c r="Q15" s="52">
        <f t="shared" si="4"/>
        <v>1.8941500308260551E-3</v>
      </c>
      <c r="R15" s="52">
        <f t="shared" si="5"/>
        <v>3.1560090553138551E-5</v>
      </c>
      <c r="S15" s="52">
        <f t="shared" si="6"/>
        <v>1.4492460891797885E-3</v>
      </c>
      <c r="T15" s="52">
        <f t="shared" si="7"/>
        <v>6.4971377945680987E-4</v>
      </c>
      <c r="U15" s="52">
        <f t="shared" si="8"/>
        <v>2.2476318130801393E-4</v>
      </c>
      <c r="V15" s="52">
        <f t="shared" si="9"/>
        <v>3.8556394301819647E-4</v>
      </c>
    </row>
    <row r="16" spans="1:28" x14ac:dyDescent="0.25">
      <c r="A16" s="9">
        <v>2004</v>
      </c>
      <c r="B16" s="2">
        <f>'Export '!B11</f>
        <v>4393977.8490000004</v>
      </c>
      <c r="C16" s="2">
        <f>'Export '!C11</f>
        <v>179721.72899999999</v>
      </c>
      <c r="D16" s="2">
        <f>'Export '!D11</f>
        <v>842436.30799999996</v>
      </c>
      <c r="E16" s="2">
        <f>'Export '!E11</f>
        <v>617700.25100000005</v>
      </c>
      <c r="F16" s="2">
        <f>'Export '!F11</f>
        <v>183823</v>
      </c>
      <c r="G16" s="2">
        <f>'Export '!G11</f>
        <v>3610.4879999999998</v>
      </c>
      <c r="H16" s="2">
        <f>'Export '!H11</f>
        <v>213310.481</v>
      </c>
      <c r="I16" s="2">
        <f>'Export '!I11</f>
        <v>92304.505999999994</v>
      </c>
      <c r="J16" s="2">
        <f>'Export '!J11</f>
        <v>37440.822</v>
      </c>
      <c r="K16" s="2">
        <f>'Export '!K11</f>
        <v>23608.788</v>
      </c>
      <c r="L16" s="75">
        <v>117074.86551527939</v>
      </c>
      <c r="M16" s="52">
        <f t="shared" si="0"/>
        <v>3.7531350812669041E-2</v>
      </c>
      <c r="N16" s="52">
        <f t="shared" si="1"/>
        <v>1.5351008793304535E-3</v>
      </c>
      <c r="O16" s="52">
        <f t="shared" si="2"/>
        <v>7.1957059638053048E-3</v>
      </c>
      <c r="P16" s="52">
        <f t="shared" si="3"/>
        <v>5.2761132654846757E-3</v>
      </c>
      <c r="Q16" s="52">
        <f t="shared" si="4"/>
        <v>1.5701320620010392E-3</v>
      </c>
      <c r="R16" s="52">
        <f t="shared" si="5"/>
        <v>3.0839138564107908E-5</v>
      </c>
      <c r="S16" s="52">
        <f t="shared" si="6"/>
        <v>1.8220006494234317E-3</v>
      </c>
      <c r="T16" s="52">
        <f t="shared" si="7"/>
        <v>7.8842290865543095E-4</v>
      </c>
      <c r="U16" s="52">
        <f t="shared" si="8"/>
        <v>3.1980239170220198E-4</v>
      </c>
      <c r="V16" s="52">
        <f t="shared" si="9"/>
        <v>2.0165547827956997E-4</v>
      </c>
    </row>
    <row r="17" spans="1:28" x14ac:dyDescent="0.25">
      <c r="A17" s="9">
        <v>2005</v>
      </c>
      <c r="B17" s="2">
        <f>'Export '!B12</f>
        <v>5804696.1050000004</v>
      </c>
      <c r="C17" s="2">
        <f>'Export '!C12</f>
        <v>167584.704</v>
      </c>
      <c r="D17" s="2">
        <f>'Export '!D12</f>
        <v>1024950.1949999999</v>
      </c>
      <c r="E17" s="2">
        <f>'Export '!E12</f>
        <v>580702.82299999997</v>
      </c>
      <c r="F17" s="2">
        <f>'Export '!F12</f>
        <v>208956.54300000001</v>
      </c>
      <c r="G17" s="2">
        <f>'Export '!G12</f>
        <v>6257.0730000000003</v>
      </c>
      <c r="H17" s="2">
        <f>'Export '!H12</f>
        <v>318135.28399999999</v>
      </c>
      <c r="I17" s="2">
        <f>'Export '!I12</f>
        <v>109721.45600000001</v>
      </c>
      <c r="J17" s="2">
        <f>'Export '!J12</f>
        <v>55556.703999999998</v>
      </c>
      <c r="K17" s="2">
        <f>'Export '!K12</f>
        <v>42672.315000000002</v>
      </c>
      <c r="L17" s="75">
        <v>146566.26631057015</v>
      </c>
      <c r="M17" s="52">
        <f t="shared" si="0"/>
        <v>3.9604584677759333E-2</v>
      </c>
      <c r="N17" s="52">
        <f t="shared" si="1"/>
        <v>1.1434056977673997E-3</v>
      </c>
      <c r="O17" s="52">
        <f t="shared" si="2"/>
        <v>6.9930838848562661E-3</v>
      </c>
      <c r="P17" s="52">
        <f t="shared" si="3"/>
        <v>3.9620496422383142E-3</v>
      </c>
      <c r="Q17" s="52">
        <f t="shared" si="4"/>
        <v>1.4256796482570312E-3</v>
      </c>
      <c r="R17" s="52">
        <f t="shared" si="5"/>
        <v>4.269108545578574E-5</v>
      </c>
      <c r="S17" s="52">
        <f t="shared" si="6"/>
        <v>2.1705900819352216E-3</v>
      </c>
      <c r="T17" s="52">
        <f t="shared" si="7"/>
        <v>7.486132980115838E-4</v>
      </c>
      <c r="U17" s="52">
        <f t="shared" si="8"/>
        <v>3.7905519051892046E-4</v>
      </c>
      <c r="V17" s="52">
        <f t="shared" si="9"/>
        <v>2.9114690627090456E-4</v>
      </c>
    </row>
    <row r="18" spans="1:28" x14ac:dyDescent="0.25">
      <c r="A18" s="9">
        <v>2006</v>
      </c>
      <c r="B18" s="2">
        <f>'Export '!B13</f>
        <v>6601215.6200000001</v>
      </c>
      <c r="C18" s="2">
        <f>'Export '!C13</f>
        <v>178192.185</v>
      </c>
      <c r="D18" s="2">
        <f>'Export '!D13</f>
        <v>1413404.8259999999</v>
      </c>
      <c r="E18" s="2">
        <f>'Export '!E13</f>
        <v>516092.30200000003</v>
      </c>
      <c r="F18" s="2">
        <f>'Export '!F13</f>
        <v>244665.09599999999</v>
      </c>
      <c r="G18" s="2">
        <f>'Export '!G13</f>
        <v>8335.4030000000002</v>
      </c>
      <c r="H18" s="2">
        <f>'Export '!H13</f>
        <v>364826.97100000002</v>
      </c>
      <c r="I18" s="2">
        <f>'Export '!I13</f>
        <v>135319.79999999999</v>
      </c>
      <c r="J18" s="2">
        <f>'Export '!J13</f>
        <v>53373.642</v>
      </c>
      <c r="K18" s="2">
        <f>'Export '!K13</f>
        <v>64096.332000000002</v>
      </c>
      <c r="L18" s="75">
        <v>162590.1460964143</v>
      </c>
      <c r="M18" s="52">
        <f t="shared" si="0"/>
        <v>4.0600342508367922E-2</v>
      </c>
      <c r="N18" s="52">
        <f t="shared" si="1"/>
        <v>1.0959593141292453E-3</v>
      </c>
      <c r="O18" s="52">
        <f t="shared" si="2"/>
        <v>8.6930534225725178E-3</v>
      </c>
      <c r="P18" s="52">
        <f t="shared" si="3"/>
        <v>3.1741917600219298E-3</v>
      </c>
      <c r="Q18" s="52">
        <f t="shared" si="4"/>
        <v>1.5047965813064471E-3</v>
      </c>
      <c r="R18" s="52">
        <f t="shared" si="5"/>
        <v>5.1266347931425018E-5</v>
      </c>
      <c r="S18" s="52">
        <f t="shared" si="6"/>
        <v>2.2438442904384953E-3</v>
      </c>
      <c r="T18" s="52">
        <f t="shared" si="7"/>
        <v>8.3227552990669388E-4</v>
      </c>
      <c r="U18" s="52">
        <f t="shared" si="8"/>
        <v>3.282710747325977E-4</v>
      </c>
      <c r="V18" s="52">
        <f t="shared" si="9"/>
        <v>3.9422027434547931E-4</v>
      </c>
    </row>
    <row r="19" spans="1:28" x14ac:dyDescent="0.25">
      <c r="A19" s="9">
        <v>2007</v>
      </c>
      <c r="B19" s="2">
        <f>'Export '!B14</f>
        <v>7481896.3789999997</v>
      </c>
      <c r="C19" s="2">
        <f>'Export '!C14</f>
        <v>143463.21799999999</v>
      </c>
      <c r="D19" s="2">
        <f>'Export '!D14</f>
        <v>1384917.3659999999</v>
      </c>
      <c r="E19" s="2">
        <f>'Export '!E14</f>
        <v>401135.24300000002</v>
      </c>
      <c r="F19" s="2">
        <f>'Export '!F14</f>
        <v>229560.601</v>
      </c>
      <c r="G19" s="2">
        <f>'Export '!G14</f>
        <v>8599.3979999999992</v>
      </c>
      <c r="H19" s="2">
        <f>'Export '!H14</f>
        <v>405516.13400000002</v>
      </c>
      <c r="I19" s="2">
        <f>'Export '!I14</f>
        <v>113148.70299999999</v>
      </c>
      <c r="J19" s="2">
        <f>'Export '!J14</f>
        <v>52946.237000000001</v>
      </c>
      <c r="K19" s="2">
        <f>'Export '!K14</f>
        <v>94401.236999999994</v>
      </c>
      <c r="L19" s="75">
        <v>207416.49464237894</v>
      </c>
      <c r="M19" s="52">
        <f t="shared" si="0"/>
        <v>3.6071848537890167E-2</v>
      </c>
      <c r="N19" s="52">
        <f t="shared" si="1"/>
        <v>6.9166735387826705E-4</v>
      </c>
      <c r="O19" s="52">
        <f t="shared" si="2"/>
        <v>6.6769876156080616E-3</v>
      </c>
      <c r="P19" s="52">
        <f t="shared" si="3"/>
        <v>1.9339601881307701E-3</v>
      </c>
      <c r="Q19" s="52">
        <f t="shared" si="4"/>
        <v>1.106761549489115E-3</v>
      </c>
      <c r="R19" s="52">
        <f t="shared" si="5"/>
        <v>4.145956672745248E-5</v>
      </c>
      <c r="S19" s="52">
        <f t="shared" si="6"/>
        <v>1.9550814157725418E-3</v>
      </c>
      <c r="T19" s="52">
        <f t="shared" si="7"/>
        <v>5.4551448859015519E-4</v>
      </c>
      <c r="U19" s="52">
        <f t="shared" si="8"/>
        <v>2.55265315766175E-4</v>
      </c>
      <c r="V19" s="52">
        <f t="shared" si="9"/>
        <v>4.5512888048158213E-4</v>
      </c>
    </row>
    <row r="20" spans="1:28" x14ac:dyDescent="0.25">
      <c r="A20" s="9">
        <v>2008</v>
      </c>
      <c r="B20" s="2">
        <f>'Export '!B15</f>
        <v>10412221.812999999</v>
      </c>
      <c r="C20" s="2">
        <f>'Export '!C15</f>
        <v>143890.59899999999</v>
      </c>
      <c r="D20" s="2">
        <f>'Export '!D15</f>
        <v>1968504.6240000001</v>
      </c>
      <c r="E20" s="2">
        <f>'Export '!E15</f>
        <v>374161.81400000001</v>
      </c>
      <c r="F20" s="2">
        <f>'Export '!F15</f>
        <v>207566.75</v>
      </c>
      <c r="G20" s="2">
        <f>'Export '!G15</f>
        <v>9551.4629999999997</v>
      </c>
      <c r="H20" s="2">
        <f>'Export '!H15</f>
        <v>335698.88900000002</v>
      </c>
      <c r="I20" s="2">
        <f>'Export '!I15</f>
        <v>115171.609</v>
      </c>
      <c r="J20" s="2">
        <f>'Export '!J15</f>
        <v>77262.710000000006</v>
      </c>
      <c r="K20" s="2">
        <f>'Export '!K15</f>
        <v>127120.333</v>
      </c>
      <c r="L20" s="75">
        <v>243982.43787084011</v>
      </c>
      <c r="M20" s="52">
        <f t="shared" si="0"/>
        <v>4.2676111870445531E-2</v>
      </c>
      <c r="N20" s="52">
        <f t="shared" si="1"/>
        <v>5.8975801805936977E-4</v>
      </c>
      <c r="O20" s="52">
        <f t="shared" si="2"/>
        <v>8.0682226195398984E-3</v>
      </c>
      <c r="P20" s="52">
        <f t="shared" si="3"/>
        <v>1.5335604368297792E-3</v>
      </c>
      <c r="Q20" s="52">
        <f t="shared" si="4"/>
        <v>8.5074463478343508E-4</v>
      </c>
      <c r="R20" s="52">
        <f t="shared" si="5"/>
        <v>3.9148157889365677E-5</v>
      </c>
      <c r="S20" s="52">
        <f t="shared" si="6"/>
        <v>1.3759141515657489E-3</v>
      </c>
      <c r="T20" s="52">
        <f t="shared" si="7"/>
        <v>4.7204876713695994E-4</v>
      </c>
      <c r="U20" s="52">
        <f t="shared" si="8"/>
        <v>3.166732436737987E-4</v>
      </c>
      <c r="V20" s="52">
        <f t="shared" si="9"/>
        <v>5.2102247239325971E-4</v>
      </c>
    </row>
    <row r="21" spans="1:28" x14ac:dyDescent="0.25">
      <c r="A21" s="9">
        <v>2009</v>
      </c>
      <c r="B21" s="2">
        <f>'Export '!B16</f>
        <v>9560549.1889999993</v>
      </c>
      <c r="C21" s="2">
        <f>'Export '!C16</f>
        <v>157357.26300000001</v>
      </c>
      <c r="D21" s="2">
        <f>'Export '!D16</f>
        <v>1469522.861</v>
      </c>
      <c r="E21" s="2">
        <f>'Export '!E16</f>
        <v>274004.13</v>
      </c>
      <c r="F21" s="2">
        <f>'Export '!F16</f>
        <v>167539.171</v>
      </c>
      <c r="G21" s="2">
        <f>'Export '!G16</f>
        <v>5719.393</v>
      </c>
      <c r="H21" s="2">
        <f>'Export '!H16</f>
        <v>231182.894</v>
      </c>
      <c r="I21" s="2">
        <f>'Export '!I16</f>
        <v>84901.046000000002</v>
      </c>
      <c r="J21" s="2">
        <f>'Export '!J16</f>
        <v>75509.256999999998</v>
      </c>
      <c r="K21" s="2">
        <f>'Export '!K16</f>
        <v>62781.514999999999</v>
      </c>
      <c r="L21" s="75">
        <v>233821.6705442575</v>
      </c>
      <c r="M21" s="52">
        <f t="shared" si="0"/>
        <v>4.0888208380114151E-2</v>
      </c>
      <c r="N21" s="52">
        <f t="shared" si="1"/>
        <v>6.7297980821762887E-4</v>
      </c>
      <c r="O21" s="52">
        <f t="shared" si="2"/>
        <v>6.2848018217449633E-3</v>
      </c>
      <c r="P21" s="52">
        <f t="shared" si="3"/>
        <v>1.1718508783305302E-3</v>
      </c>
      <c r="Q21" s="52">
        <f t="shared" si="4"/>
        <v>7.165254213179885E-4</v>
      </c>
      <c r="R21" s="52">
        <f t="shared" si="5"/>
        <v>2.4460491564734758E-5</v>
      </c>
      <c r="S21" s="52">
        <f t="shared" si="6"/>
        <v>9.8871457663391371E-4</v>
      </c>
      <c r="T21" s="52">
        <f t="shared" si="7"/>
        <v>3.6310169969438328E-4</v>
      </c>
      <c r="U21" s="52">
        <f t="shared" si="8"/>
        <v>3.2293523874087494E-4</v>
      </c>
      <c r="V21" s="52">
        <f t="shared" si="9"/>
        <v>2.6850169556083461E-4</v>
      </c>
    </row>
    <row r="22" spans="1:28" x14ac:dyDescent="0.25">
      <c r="A22" s="9">
        <v>2010</v>
      </c>
      <c r="B22" s="2">
        <f>'Export '!B17</f>
        <v>13066561.892999999</v>
      </c>
      <c r="C22" s="2">
        <f>'Export '!C17</f>
        <v>207953.48499999999</v>
      </c>
      <c r="D22" s="2">
        <f>'Export '!D17</f>
        <v>1400876.9180000001</v>
      </c>
      <c r="E22" s="2">
        <f>'Export '!E17</f>
        <v>321676.74300000002</v>
      </c>
      <c r="F22" s="2">
        <f>'Export '!F17</f>
        <v>190029.052</v>
      </c>
      <c r="G22" s="2">
        <f>'Export '!G17</f>
        <v>7346.6940000000004</v>
      </c>
      <c r="H22" s="2">
        <f>'Export '!H17</f>
        <v>310816.80900000001</v>
      </c>
      <c r="I22" s="2">
        <f>'Export '!I17</f>
        <v>90538.736000000004</v>
      </c>
      <c r="J22" s="2">
        <f>'Export '!J17</f>
        <v>46315.194000000003</v>
      </c>
      <c r="K22" s="2">
        <f>'Export '!K17</f>
        <v>77493.205000000002</v>
      </c>
      <c r="L22" s="75">
        <v>287018.18463752925</v>
      </c>
      <c r="M22" s="52">
        <f t="shared" si="0"/>
        <v>4.5525205692111652E-2</v>
      </c>
      <c r="N22" s="52">
        <f t="shared" si="1"/>
        <v>7.2453069572097381E-4</v>
      </c>
      <c r="O22" s="52">
        <f t="shared" si="2"/>
        <v>4.8807949913318056E-3</v>
      </c>
      <c r="P22" s="52">
        <f t="shared" si="3"/>
        <v>1.1207538762961675E-3</v>
      </c>
      <c r="Q22" s="52">
        <f t="shared" si="4"/>
        <v>6.6208018227132434E-4</v>
      </c>
      <c r="R22" s="52">
        <f t="shared" si="5"/>
        <v>2.5596615103945504E-5</v>
      </c>
      <c r="S22" s="52">
        <f t="shared" si="6"/>
        <v>1.0829167824070996E-3</v>
      </c>
      <c r="T22" s="52">
        <f t="shared" si="7"/>
        <v>3.1544599208701689E-4</v>
      </c>
      <c r="U22" s="52">
        <f t="shared" si="8"/>
        <v>1.6136675820206561E-4</v>
      </c>
      <c r="V22" s="52">
        <f t="shared" si="9"/>
        <v>2.6999406012502292E-4</v>
      </c>
    </row>
    <row r="23" spans="1:28" x14ac:dyDescent="0.25">
      <c r="A23" s="9">
        <v>2011</v>
      </c>
      <c r="B23" s="2">
        <f>'Export '!B18</f>
        <v>16836784.859999999</v>
      </c>
      <c r="C23" s="2">
        <f>'Export '!C18</f>
        <v>189437.50899999999</v>
      </c>
      <c r="D23" s="2">
        <f>'Export '!D18</f>
        <v>2028232.5490000001</v>
      </c>
      <c r="E23" s="2">
        <f>'Export '!E18</f>
        <v>308873.90100000001</v>
      </c>
      <c r="F23" s="2">
        <f>'Export '!F18</f>
        <v>191987.851</v>
      </c>
      <c r="G23" s="2">
        <f>'Export '!G18</f>
        <v>7954.9560000000001</v>
      </c>
      <c r="H23" s="2">
        <f>'Export '!H18</f>
        <v>329945.68400000001</v>
      </c>
      <c r="I23" s="2">
        <f>'Export '!I18</f>
        <v>98771.517999999996</v>
      </c>
      <c r="J23" s="2">
        <f>'Export '!J18</f>
        <v>47587.218999999997</v>
      </c>
      <c r="K23" s="2">
        <f>'Export '!K18</f>
        <v>13464.723</v>
      </c>
      <c r="L23" s="75">
        <v>335415.15670218616</v>
      </c>
      <c r="M23" s="52">
        <f t="shared" si="0"/>
        <v>5.0196851643616439E-2</v>
      </c>
      <c r="N23" s="52">
        <f t="shared" si="1"/>
        <v>5.6478517805383746E-4</v>
      </c>
      <c r="O23" s="52">
        <f t="shared" si="2"/>
        <v>6.0469317157329895E-3</v>
      </c>
      <c r="P23" s="52">
        <f t="shared" si="3"/>
        <v>9.2087043423099682E-4</v>
      </c>
      <c r="Q23" s="52">
        <f t="shared" si="4"/>
        <v>5.7238871638250167E-4</v>
      </c>
      <c r="R23" s="52">
        <f t="shared" si="5"/>
        <v>2.371674577324833E-5</v>
      </c>
      <c r="S23" s="52">
        <f t="shared" si="6"/>
        <v>9.8369342412560541E-4</v>
      </c>
      <c r="T23" s="52">
        <f t="shared" si="7"/>
        <v>2.9447541658857965E-4</v>
      </c>
      <c r="U23" s="52">
        <f t="shared" si="8"/>
        <v>1.4187557732297859E-4</v>
      </c>
      <c r="V23" s="52">
        <f t="shared" si="9"/>
        <v>4.0143454256467238E-5</v>
      </c>
    </row>
    <row r="24" spans="1:28" x14ac:dyDescent="0.25">
      <c r="A24" s="9">
        <v>2012</v>
      </c>
      <c r="B24" s="2">
        <f>'Export '!B19</f>
        <v>16767746.028999999</v>
      </c>
      <c r="C24" s="2">
        <f>'Export '!C19</f>
        <v>226763.266</v>
      </c>
      <c r="D24" s="2">
        <f>'Export '!D19</f>
        <v>1494402.0989999999</v>
      </c>
      <c r="E24" s="2">
        <f>'Export '!E19</f>
        <v>299670.00900000002</v>
      </c>
      <c r="F24" s="2">
        <f>'Export '!F19</f>
        <v>196749.95600000001</v>
      </c>
      <c r="G24" s="2">
        <f>'Export '!G19</f>
        <v>14002.245999999999</v>
      </c>
      <c r="H24" s="2">
        <f>'Export '!H19</f>
        <v>332912.44199999998</v>
      </c>
      <c r="I24" s="2">
        <f>'Export '!I19</f>
        <v>111863.208</v>
      </c>
      <c r="J24" s="2">
        <f>'Export '!J19</f>
        <v>48655.618000000002</v>
      </c>
      <c r="K24" s="2">
        <f>'Export '!K19</f>
        <v>15615.584999999999</v>
      </c>
      <c r="L24" s="75">
        <v>369659.70037551981</v>
      </c>
      <c r="M24" s="52">
        <f t="shared" si="0"/>
        <v>4.5359951360579576E-2</v>
      </c>
      <c r="N24" s="52">
        <f t="shared" si="1"/>
        <v>6.1343788833254456E-4</v>
      </c>
      <c r="O24" s="52">
        <f t="shared" si="2"/>
        <v>4.0426427264911684E-3</v>
      </c>
      <c r="P24" s="52">
        <f t="shared" si="3"/>
        <v>8.1066453469388043E-4</v>
      </c>
      <c r="Q24" s="52">
        <f t="shared" si="4"/>
        <v>5.3224615991445928E-4</v>
      </c>
      <c r="R24" s="52">
        <f t="shared" si="5"/>
        <v>3.7878746278741717E-5</v>
      </c>
      <c r="S24" s="52">
        <f t="shared" si="6"/>
        <v>9.0059165676380183E-4</v>
      </c>
      <c r="T24" s="52">
        <f t="shared" si="7"/>
        <v>3.0261131491034443E-4</v>
      </c>
      <c r="U24" s="52">
        <f t="shared" si="8"/>
        <v>1.3162272747224829E-4</v>
      </c>
      <c r="V24" s="52">
        <f t="shared" si="9"/>
        <v>4.2243136008974918E-5</v>
      </c>
    </row>
    <row r="25" spans="1:28" x14ac:dyDescent="0.25">
      <c r="A25" s="9">
        <v>2013</v>
      </c>
      <c r="B25" s="2">
        <f>'Export '!B20</f>
        <v>14703450.045</v>
      </c>
      <c r="C25" s="2">
        <f>'Export '!C20</f>
        <v>180279.269</v>
      </c>
      <c r="D25" s="2">
        <f>'Export '!D20</f>
        <v>1109917.706</v>
      </c>
      <c r="E25" s="2">
        <f>'Export '!E20</f>
        <v>329579.13900000002</v>
      </c>
      <c r="F25" s="2">
        <f>'Export '!F20</f>
        <v>180092.83</v>
      </c>
      <c r="G25" s="2">
        <f>'Export '!G20</f>
        <v>10732.040999999999</v>
      </c>
      <c r="H25" s="2">
        <f>'Export '!H20</f>
        <v>244464.46400000001</v>
      </c>
      <c r="I25" s="2">
        <f>'Export '!I20</f>
        <v>106080.632</v>
      </c>
      <c r="J25" s="2">
        <f>'Export '!J20</f>
        <v>71017.123999999996</v>
      </c>
      <c r="K25" s="2">
        <f>'Export '!K20</f>
        <v>35358.743000000002</v>
      </c>
      <c r="L25" s="75">
        <v>380191.88186037214</v>
      </c>
      <c r="M25" s="52">
        <f t="shared" si="0"/>
        <v>3.8673761188830265E-2</v>
      </c>
      <c r="N25" s="52">
        <f t="shared" si="1"/>
        <v>4.7417969083887149E-4</v>
      </c>
      <c r="O25" s="52">
        <f t="shared" si="2"/>
        <v>2.919361930004661E-3</v>
      </c>
      <c r="P25" s="52">
        <f t="shared" si="3"/>
        <v>8.6687579278991566E-4</v>
      </c>
      <c r="Q25" s="52">
        <f t="shared" si="4"/>
        <v>4.7368930951066499E-4</v>
      </c>
      <c r="R25" s="52">
        <f t="shared" si="5"/>
        <v>2.8227959385890856E-5</v>
      </c>
      <c r="S25" s="52">
        <f t="shared" si="6"/>
        <v>6.4300285109659744E-4</v>
      </c>
      <c r="T25" s="52">
        <f t="shared" si="7"/>
        <v>2.7901866678720609E-4</v>
      </c>
      <c r="U25" s="52">
        <f t="shared" si="8"/>
        <v>1.8679284695006056E-4</v>
      </c>
      <c r="V25" s="52">
        <f t="shared" si="9"/>
        <v>9.3002361930983381E-5</v>
      </c>
    </row>
    <row r="26" spans="1:28" x14ac:dyDescent="0.25">
      <c r="A26" s="9">
        <v>2014</v>
      </c>
      <c r="B26" s="2">
        <f>'Export '!B21</f>
        <v>10805140.044</v>
      </c>
      <c r="C26" s="2">
        <f>'Export '!C21</f>
        <v>241868.83900000001</v>
      </c>
      <c r="D26" s="2">
        <f>'Export '!D21</f>
        <v>1190765.8489999999</v>
      </c>
      <c r="E26" s="2">
        <f>'Export '!E21</f>
        <v>325956.527</v>
      </c>
      <c r="F26" s="2">
        <f>'Export '!F21</f>
        <v>234813.715</v>
      </c>
      <c r="G26" s="2">
        <f>'Export '!G21</f>
        <v>13420.651</v>
      </c>
      <c r="H26" s="2">
        <f>'Export '!H21</f>
        <v>336779.77299999999</v>
      </c>
      <c r="I26" s="2">
        <f>'Export '!I21</f>
        <v>104813.13800000001</v>
      </c>
      <c r="J26" s="2">
        <f>'Export '!J21</f>
        <v>73875.142999999996</v>
      </c>
      <c r="K26" s="2">
        <f>'Export '!K21</f>
        <v>38622.177000000003</v>
      </c>
      <c r="L26" s="75">
        <v>378416.02053371473</v>
      </c>
      <c r="M26" s="52">
        <f t="shared" si="0"/>
        <v>2.8553600951567861E-2</v>
      </c>
      <c r="N26" s="52">
        <f t="shared" si="1"/>
        <v>6.3916120321457393E-4</v>
      </c>
      <c r="O26" s="52">
        <f t="shared" si="2"/>
        <v>3.1467109857572996E-3</v>
      </c>
      <c r="P26" s="52">
        <f t="shared" si="3"/>
        <v>8.6137084402577275E-4</v>
      </c>
      <c r="Q26" s="52">
        <f t="shared" si="4"/>
        <v>6.2051737309858274E-4</v>
      </c>
      <c r="R26" s="52">
        <f t="shared" si="5"/>
        <v>3.5465335164910908E-5</v>
      </c>
      <c r="S26" s="52">
        <f t="shared" si="6"/>
        <v>8.8997229167255833E-4</v>
      </c>
      <c r="T26" s="52">
        <f t="shared" si="7"/>
        <v>2.7697859581148933E-4</v>
      </c>
      <c r="U26" s="52">
        <f t="shared" si="8"/>
        <v>1.9522202811553043E-4</v>
      </c>
      <c r="V26" s="52">
        <f t="shared" si="9"/>
        <v>1.0206274286571592E-4</v>
      </c>
    </row>
    <row r="27" spans="1:28" x14ac:dyDescent="0.25">
      <c r="A27" s="10">
        <v>2015</v>
      </c>
      <c r="B27" s="2">
        <f>'Export '!B22</f>
        <v>7336043.2860000003</v>
      </c>
      <c r="C27" s="2">
        <f>'Export '!C22</f>
        <v>217016.85200000001</v>
      </c>
      <c r="D27" s="2">
        <f>'Export '!D22</f>
        <v>722791.07700000005</v>
      </c>
      <c r="E27" s="2">
        <f>'Export '!E22</f>
        <v>365398.20400000003</v>
      </c>
      <c r="F27" s="2">
        <f>'Export '!F22</f>
        <v>231467.41899999999</v>
      </c>
      <c r="G27" s="2">
        <f>'Export '!G22</f>
        <v>17268.47</v>
      </c>
      <c r="H27" s="2">
        <f>'Export '!H22</f>
        <v>246697.861</v>
      </c>
      <c r="I27" s="2">
        <f>'Export '!I22</f>
        <v>115597.15300000001</v>
      </c>
      <c r="J27" s="2">
        <f>'Export '!J22</f>
        <v>60024.165999999997</v>
      </c>
      <c r="K27" s="2">
        <f>'Export '!K22</f>
        <v>64505.279999999999</v>
      </c>
      <c r="L27" s="76">
        <v>292080.15563330991</v>
      </c>
      <c r="M27" s="52">
        <f t="shared" si="0"/>
        <v>2.5116541279887522E-2</v>
      </c>
      <c r="N27" s="52">
        <f t="shared" si="1"/>
        <v>7.4300443838592166E-4</v>
      </c>
      <c r="O27" s="52">
        <f t="shared" si="2"/>
        <v>2.4746326070416895E-3</v>
      </c>
      <c r="P27" s="52">
        <f t="shared" si="3"/>
        <v>1.2510203002587302E-3</v>
      </c>
      <c r="Q27" s="52">
        <f t="shared" si="4"/>
        <v>7.9247910046512788E-4</v>
      </c>
      <c r="R27" s="52">
        <f t="shared" si="5"/>
        <v>5.9122366470112361E-5</v>
      </c>
      <c r="S27" s="52">
        <f t="shared" si="6"/>
        <v>8.4462383438919833E-4</v>
      </c>
      <c r="T27" s="52">
        <f t="shared" si="7"/>
        <v>3.9577201932583771E-4</v>
      </c>
      <c r="U27" s="52">
        <f t="shared" si="8"/>
        <v>2.0550579983720954E-4</v>
      </c>
      <c r="V27" s="52">
        <f t="shared" si="9"/>
        <v>2.2084786917527779E-4</v>
      </c>
    </row>
    <row r="28" spans="1:28" x14ac:dyDescent="0.25">
      <c r="A28" t="s">
        <v>60</v>
      </c>
    </row>
    <row r="30" spans="1:28" x14ac:dyDescent="0.25">
      <c r="A30" s="103" t="s">
        <v>118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</row>
    <row r="31" spans="1:28" ht="75.75" thickBot="1" x14ac:dyDescent="0.3">
      <c r="A31" s="11" t="s">
        <v>1</v>
      </c>
      <c r="B31" s="74" t="s">
        <v>87</v>
      </c>
      <c r="C31" s="74" t="s">
        <v>88</v>
      </c>
      <c r="D31" s="74" t="s">
        <v>89</v>
      </c>
      <c r="E31" s="74" t="s">
        <v>90</v>
      </c>
      <c r="F31" s="74" t="s">
        <v>91</v>
      </c>
      <c r="G31" s="74" t="s">
        <v>92</v>
      </c>
      <c r="H31" s="74" t="s">
        <v>93</v>
      </c>
      <c r="I31" s="74" t="s">
        <v>94</v>
      </c>
      <c r="J31" s="74" t="s">
        <v>95</v>
      </c>
      <c r="K31" s="74" t="s">
        <v>96</v>
      </c>
      <c r="L31" s="12" t="s">
        <v>5</v>
      </c>
      <c r="M31" s="77" t="s">
        <v>97</v>
      </c>
      <c r="N31" s="78" t="s">
        <v>98</v>
      </c>
      <c r="O31" s="78" t="s">
        <v>99</v>
      </c>
      <c r="P31" s="78" t="s">
        <v>100</v>
      </c>
      <c r="Q31" s="78" t="s">
        <v>101</v>
      </c>
      <c r="R31" s="78" t="s">
        <v>102</v>
      </c>
      <c r="S31" s="78" t="s">
        <v>103</v>
      </c>
      <c r="T31" s="78" t="s">
        <v>104</v>
      </c>
      <c r="U31" s="78" t="s">
        <v>105</v>
      </c>
      <c r="V31" s="78" t="s">
        <v>106</v>
      </c>
      <c r="X31" s="79" t="s">
        <v>25</v>
      </c>
      <c r="Y31" s="80"/>
      <c r="Z31" s="80"/>
      <c r="AA31" s="81" t="s">
        <v>6</v>
      </c>
      <c r="AB31" s="79" t="s">
        <v>28</v>
      </c>
    </row>
    <row r="32" spans="1:28" x14ac:dyDescent="0.25">
      <c r="A32" s="9">
        <v>1995</v>
      </c>
      <c r="B32" s="2">
        <f>'Import '!B2</f>
        <v>455242.66100000008</v>
      </c>
      <c r="C32" s="2">
        <f>'Import '!C2</f>
        <v>257623.11499999999</v>
      </c>
      <c r="D32" s="2">
        <f>'Import '!D2</f>
        <v>567663.72499999998</v>
      </c>
      <c r="E32" s="2">
        <f>'Import '!E2</f>
        <v>154664.68199999997</v>
      </c>
      <c r="F32" s="2">
        <f>'Import '!F2</f>
        <v>300852.641</v>
      </c>
      <c r="G32" s="2">
        <f>'Import '!G2</f>
        <v>245075.285</v>
      </c>
      <c r="H32" s="2">
        <f>'Import '!H2</f>
        <v>736927.35900000005</v>
      </c>
      <c r="I32" s="2">
        <f>'Import '!I2</f>
        <v>948917.86600000004</v>
      </c>
      <c r="J32" s="2">
        <f>'Import '!J2</f>
        <v>687731.28</v>
      </c>
      <c r="K32" s="2">
        <f>'Import '!K2</f>
        <v>292807.22600000002</v>
      </c>
      <c r="L32" s="5">
        <v>92507.277798198498</v>
      </c>
      <c r="M32" s="52">
        <f t="shared" ref="M32:M52" si="10">(B32/$L32)/1000</f>
        <v>4.9211550900146103E-3</v>
      </c>
      <c r="N32" s="52">
        <f t="shared" ref="N32:N52" si="11">(C32/$L32)/1000</f>
        <v>2.7848956442324043E-3</v>
      </c>
      <c r="O32" s="52">
        <f t="shared" ref="O32:O52" si="12">(D32/$L32)/1000</f>
        <v>6.1364223281798348E-3</v>
      </c>
      <c r="P32" s="52">
        <f t="shared" ref="P32:P52" si="13">(E32/$L32)/1000</f>
        <v>1.6719190714637152E-3</v>
      </c>
      <c r="Q32" s="52">
        <f t="shared" ref="Q32:Q52" si="14">(F32/$L32)/1000</f>
        <v>3.2522051038654481E-3</v>
      </c>
      <c r="R32" s="52">
        <f t="shared" ref="R32:R52" si="15">(G32/$L32)/1000</f>
        <v>2.6492541001435954E-3</v>
      </c>
      <c r="S32" s="52">
        <f t="shared" ref="S32:S52" si="16">(H32/$L32)/1000</f>
        <v>7.9661554911126253E-3</v>
      </c>
      <c r="T32" s="52">
        <f t="shared" ref="T32:T52" si="17">(I32/$L32)/1000</f>
        <v>1.0257764454706282E-2</v>
      </c>
      <c r="U32" s="52">
        <f t="shared" ref="U32:U52" si="18">(J32/$L32)/1000</f>
        <v>7.4343478304513787E-3</v>
      </c>
      <c r="V32" s="52">
        <f t="shared" ref="V32:V52" si="19">(K32/$L32)/1000</f>
        <v>3.1652344871583955E-3</v>
      </c>
    </row>
    <row r="33" spans="1:22" x14ac:dyDescent="0.25">
      <c r="A33" s="9">
        <v>1996</v>
      </c>
      <c r="B33" s="2">
        <f>'Import '!B3</f>
        <v>660280.05200000014</v>
      </c>
      <c r="C33" s="2">
        <f>'Import '!C3</f>
        <v>258859.47999999998</v>
      </c>
      <c r="D33" s="2">
        <f>'Import '!D3</f>
        <v>608006.72199999995</v>
      </c>
      <c r="E33" s="2">
        <f>'Import '!E3</f>
        <v>135894.70699999999</v>
      </c>
      <c r="F33" s="2">
        <f>'Import '!F3</f>
        <v>320086.13799999998</v>
      </c>
      <c r="G33" s="2">
        <f>'Import '!G3</f>
        <v>197911.878</v>
      </c>
      <c r="H33" s="2">
        <f>'Import '!H3</f>
        <v>632605.17000000004</v>
      </c>
      <c r="I33" s="2">
        <f>'Import '!I3</f>
        <v>1017906.161</v>
      </c>
      <c r="J33" s="2">
        <f>'Import '!J3</f>
        <v>688815.14500000002</v>
      </c>
      <c r="K33" s="2">
        <f>'Import '!K3</f>
        <v>305866.33899999998</v>
      </c>
      <c r="L33" s="5">
        <v>97160.111573336981</v>
      </c>
      <c r="M33" s="52">
        <f t="shared" si="10"/>
        <v>6.7957934723203483E-3</v>
      </c>
      <c r="N33" s="52">
        <f t="shared" si="11"/>
        <v>2.6642567181966587E-3</v>
      </c>
      <c r="O33" s="52">
        <f t="shared" si="12"/>
        <v>6.2577812247680796E-3</v>
      </c>
      <c r="P33" s="52">
        <f t="shared" si="13"/>
        <v>1.3986676713254485E-3</v>
      </c>
      <c r="Q33" s="52">
        <f t="shared" si="14"/>
        <v>3.2944192098667692E-3</v>
      </c>
      <c r="R33" s="52">
        <f t="shared" si="15"/>
        <v>2.0369663516762743E-3</v>
      </c>
      <c r="S33" s="52">
        <f t="shared" si="16"/>
        <v>6.5109555738056789E-3</v>
      </c>
      <c r="T33" s="52">
        <f t="shared" si="17"/>
        <v>1.0476584933022424E-2</v>
      </c>
      <c r="U33" s="52">
        <f t="shared" si="18"/>
        <v>7.0894849115120525E-3</v>
      </c>
      <c r="V33" s="52">
        <f t="shared" si="19"/>
        <v>3.1480649213657024E-3</v>
      </c>
    </row>
    <row r="34" spans="1:22" x14ac:dyDescent="0.25">
      <c r="A34" s="9">
        <v>1997</v>
      </c>
      <c r="B34" s="2">
        <f>'Import '!B4</f>
        <v>576950.60400000028</v>
      </c>
      <c r="C34" s="2">
        <f>'Import '!C4</f>
        <v>278916.02500000002</v>
      </c>
      <c r="D34" s="2">
        <f>'Import '!D4</f>
        <v>647593.79</v>
      </c>
      <c r="E34" s="2">
        <f>'Import '!E4</f>
        <v>165239.06700000001</v>
      </c>
      <c r="F34" s="2">
        <f>'Import '!F4</f>
        <v>342976.75599999999</v>
      </c>
      <c r="G34" s="2">
        <f>'Import '!G4</f>
        <v>201890.07800000001</v>
      </c>
      <c r="H34" s="2">
        <f>'Import '!H4</f>
        <v>716929.05299999996</v>
      </c>
      <c r="I34" s="2">
        <f>'Import '!I4</f>
        <v>1105242.344</v>
      </c>
      <c r="J34" s="2">
        <f>'Import '!J4</f>
        <v>900695.85699999996</v>
      </c>
      <c r="K34" s="2">
        <f>'Import '!K4</f>
        <v>465720.94699999999</v>
      </c>
      <c r="L34" s="5">
        <v>106659.5079635281</v>
      </c>
      <c r="M34" s="52">
        <f t="shared" si="10"/>
        <v>5.4092749443142643E-3</v>
      </c>
      <c r="N34" s="52">
        <f t="shared" si="11"/>
        <v>2.6150132353448931E-3</v>
      </c>
      <c r="O34" s="52">
        <f t="shared" si="12"/>
        <v>6.0715992635315998E-3</v>
      </c>
      <c r="P34" s="52">
        <f t="shared" si="13"/>
        <v>1.5492202256971127E-3</v>
      </c>
      <c r="Q34" s="52">
        <f t="shared" si="14"/>
        <v>3.2156228970911796E-3</v>
      </c>
      <c r="R34" s="52">
        <f t="shared" si="15"/>
        <v>1.8928465155589854E-3</v>
      </c>
      <c r="S34" s="52">
        <f t="shared" si="16"/>
        <v>6.7216609816459277E-3</v>
      </c>
      <c r="T34" s="52">
        <f t="shared" si="17"/>
        <v>1.0362342421248881E-2</v>
      </c>
      <c r="U34" s="52">
        <f t="shared" si="18"/>
        <v>8.4445903998356161E-3</v>
      </c>
      <c r="V34" s="52">
        <f t="shared" si="19"/>
        <v>4.3664269214447526E-3</v>
      </c>
    </row>
    <row r="35" spans="1:22" x14ac:dyDescent="0.25">
      <c r="A35" s="9">
        <v>1998</v>
      </c>
      <c r="B35" s="2">
        <f>'Import '!B5</f>
        <v>565193.52499999991</v>
      </c>
      <c r="C35" s="2">
        <f>'Import '!C5</f>
        <v>288121.76</v>
      </c>
      <c r="D35" s="2">
        <f>'Import '!D5</f>
        <v>490051.07299999997</v>
      </c>
      <c r="E35" s="2">
        <f>'Import '!E5</f>
        <v>144871.351</v>
      </c>
      <c r="F35" s="2">
        <f>'Import '!F5</f>
        <v>299900.11800000002</v>
      </c>
      <c r="G35" s="2">
        <f>'Import '!G5</f>
        <v>160302.60399999999</v>
      </c>
      <c r="H35" s="2">
        <f>'Import '!H5</f>
        <v>650024.01599999995</v>
      </c>
      <c r="I35" s="2">
        <f>'Import '!I5</f>
        <v>906278.875</v>
      </c>
      <c r="J35" s="2">
        <f>'Import '!J5</f>
        <v>742870.23</v>
      </c>
      <c r="K35" s="2">
        <f>'Import '!K5</f>
        <v>444306.02399999998</v>
      </c>
      <c r="L35" s="5">
        <v>98443.743190849113</v>
      </c>
      <c r="M35" s="52">
        <f t="shared" si="10"/>
        <v>5.7412843790821816E-3</v>
      </c>
      <c r="N35" s="52">
        <f t="shared" si="11"/>
        <v>2.9267655887630097E-3</v>
      </c>
      <c r="O35" s="52">
        <f t="shared" si="12"/>
        <v>4.977980896662541E-3</v>
      </c>
      <c r="P35" s="52">
        <f t="shared" si="13"/>
        <v>1.4716156284218435E-3</v>
      </c>
      <c r="Q35" s="52">
        <f t="shared" si="14"/>
        <v>3.0464111611298158E-3</v>
      </c>
      <c r="R35" s="52">
        <f t="shared" si="15"/>
        <v>1.6283676219953102E-3</v>
      </c>
      <c r="S35" s="52">
        <f t="shared" si="16"/>
        <v>6.6029997939008002E-3</v>
      </c>
      <c r="T35" s="52">
        <f t="shared" si="17"/>
        <v>9.2060586648257774E-3</v>
      </c>
      <c r="U35" s="52">
        <f t="shared" si="18"/>
        <v>7.5461396115325064E-3</v>
      </c>
      <c r="V35" s="52">
        <f t="shared" si="19"/>
        <v>4.5132987592582793E-3</v>
      </c>
    </row>
    <row r="36" spans="1:22" x14ac:dyDescent="0.25">
      <c r="A36" s="9">
        <v>1999</v>
      </c>
      <c r="B36" s="2">
        <f>'Import '!B6</f>
        <v>423984.58600000013</v>
      </c>
      <c r="C36" s="2">
        <f>'Import '!C6</f>
        <v>233182.761</v>
      </c>
      <c r="D36" s="2">
        <f>'Import '!D6</f>
        <v>449747.63900000002</v>
      </c>
      <c r="E36" s="2">
        <f>'Import '!E6</f>
        <v>139729.405</v>
      </c>
      <c r="F36" s="2">
        <f>'Import '!F6</f>
        <v>247538.283</v>
      </c>
      <c r="G36" s="2">
        <f>'Import '!G6</f>
        <v>109080.32799999999</v>
      </c>
      <c r="H36" s="2">
        <f>'Import '!H6</f>
        <v>551876.08400000003</v>
      </c>
      <c r="I36" s="2">
        <f>'Import '!I6</f>
        <v>746233.38600000006</v>
      </c>
      <c r="J36" s="2">
        <f>'Import '!J6</f>
        <v>570513.36100000003</v>
      </c>
      <c r="K36" s="2">
        <f>'Import '!K6</f>
        <v>483922.73200000002</v>
      </c>
      <c r="L36" s="5">
        <v>86186.156584381664</v>
      </c>
      <c r="M36" s="52">
        <f t="shared" si="10"/>
        <v>4.9194047258029495E-3</v>
      </c>
      <c r="N36" s="52">
        <f t="shared" si="11"/>
        <v>2.7055709436549641E-3</v>
      </c>
      <c r="O36" s="52">
        <f t="shared" si="12"/>
        <v>5.2183280566603383E-3</v>
      </c>
      <c r="P36" s="52">
        <f t="shared" si="13"/>
        <v>1.6212511444711672E-3</v>
      </c>
      <c r="Q36" s="52">
        <f t="shared" si="14"/>
        <v>2.8721350714559879E-3</v>
      </c>
      <c r="R36" s="52">
        <f t="shared" si="15"/>
        <v>1.2656362961632184E-3</v>
      </c>
      <c r="S36" s="52">
        <f t="shared" si="16"/>
        <v>6.403303104248287E-3</v>
      </c>
      <c r="T36" s="52">
        <f t="shared" si="17"/>
        <v>8.6583903445026089E-3</v>
      </c>
      <c r="U36" s="52">
        <f t="shared" si="18"/>
        <v>6.6195475423182562E-3</v>
      </c>
      <c r="V36" s="52">
        <f t="shared" si="19"/>
        <v>5.6148545332359639E-3</v>
      </c>
    </row>
    <row r="37" spans="1:22" x14ac:dyDescent="0.25">
      <c r="A37" s="9">
        <v>2000</v>
      </c>
      <c r="B37" s="2">
        <f>'Import '!B7</f>
        <v>439615.28000000026</v>
      </c>
      <c r="C37" s="2">
        <f>'Import '!C7</f>
        <v>236562.66800000001</v>
      </c>
      <c r="D37" s="2">
        <f>'Import '!D7</f>
        <v>513753.95799999998</v>
      </c>
      <c r="E37" s="2">
        <f>'Import '!E7</f>
        <v>150289.65900000001</v>
      </c>
      <c r="F37" s="2">
        <f>'Import '!F7</f>
        <v>220684.065</v>
      </c>
      <c r="G37" s="2">
        <f>'Import '!G7</f>
        <v>88801.038</v>
      </c>
      <c r="H37" s="2">
        <f>'Import '!H7</f>
        <v>586842.75199999998</v>
      </c>
      <c r="I37" s="2">
        <f>'Import '!I7</f>
        <v>697040.86600000004</v>
      </c>
      <c r="J37" s="2">
        <f>'Import '!J7</f>
        <v>479012.69300000003</v>
      </c>
      <c r="K37" s="2">
        <f>'Import '!K7</f>
        <v>471433.52600000001</v>
      </c>
      <c r="L37" s="5">
        <v>99886.577575544405</v>
      </c>
      <c r="M37" s="52">
        <f t="shared" si="10"/>
        <v>4.4011446850055341E-3</v>
      </c>
      <c r="N37" s="52">
        <f t="shared" si="11"/>
        <v>2.3683128778847909E-3</v>
      </c>
      <c r="O37" s="52">
        <f t="shared" si="12"/>
        <v>5.1433733187168902E-3</v>
      </c>
      <c r="P37" s="52">
        <f t="shared" si="13"/>
        <v>1.5046031473681801E-3</v>
      </c>
      <c r="Q37" s="52">
        <f t="shared" si="14"/>
        <v>2.209346544415302E-3</v>
      </c>
      <c r="R37" s="52">
        <f t="shared" si="15"/>
        <v>8.8901872659356677E-4</v>
      </c>
      <c r="S37" s="52">
        <f t="shared" si="16"/>
        <v>5.8750911908676592E-3</v>
      </c>
      <c r="T37" s="52">
        <f t="shared" si="17"/>
        <v>6.9783236438632282E-3</v>
      </c>
      <c r="U37" s="52">
        <f t="shared" si="18"/>
        <v>4.7955661774248086E-3</v>
      </c>
      <c r="V37" s="52">
        <f t="shared" si="19"/>
        <v>4.7196884450611386E-3</v>
      </c>
    </row>
    <row r="38" spans="1:22" x14ac:dyDescent="0.25">
      <c r="A38" s="9">
        <v>2001</v>
      </c>
      <c r="B38" s="2">
        <f>'Import '!B8</f>
        <v>432707.99800000014</v>
      </c>
      <c r="C38" s="2">
        <f>'Import '!C8</f>
        <v>242339.74799999999</v>
      </c>
      <c r="D38" s="2">
        <f>'Import '!D8</f>
        <v>446703.891</v>
      </c>
      <c r="E38" s="2">
        <f>'Import '!E8</f>
        <v>116169.345</v>
      </c>
      <c r="F38" s="2">
        <f>'Import '!F8</f>
        <v>214306.86300000001</v>
      </c>
      <c r="G38" s="2">
        <f>'Import '!G8</f>
        <v>96867.754000000001</v>
      </c>
      <c r="H38" s="2">
        <f>'Import '!H8</f>
        <v>597233.91899999999</v>
      </c>
      <c r="I38" s="2">
        <f>'Import '!I8</f>
        <v>808060.49399999995</v>
      </c>
      <c r="J38" s="2">
        <f>'Import '!J8</f>
        <v>600396.19900000002</v>
      </c>
      <c r="K38" s="2">
        <f>'Import '!K8</f>
        <v>868087.37199999997</v>
      </c>
      <c r="L38" s="5">
        <v>98203.544965267793</v>
      </c>
      <c r="M38" s="52">
        <f t="shared" si="10"/>
        <v>4.4062360289848848E-3</v>
      </c>
      <c r="N38" s="52">
        <f t="shared" si="11"/>
        <v>2.4677291240933273E-3</v>
      </c>
      <c r="O38" s="52">
        <f t="shared" si="12"/>
        <v>4.5487552527557771E-3</v>
      </c>
      <c r="P38" s="52">
        <f t="shared" si="13"/>
        <v>1.1829445163215472E-3</v>
      </c>
      <c r="Q38" s="52">
        <f t="shared" si="14"/>
        <v>2.1822721682378692E-3</v>
      </c>
      <c r="R38" s="52">
        <f t="shared" si="15"/>
        <v>9.8639773171385788E-4</v>
      </c>
      <c r="S38" s="52">
        <f t="shared" si="16"/>
        <v>6.0815922603529955E-3</v>
      </c>
      <c r="T38" s="52">
        <f t="shared" si="17"/>
        <v>8.2284248932743848E-3</v>
      </c>
      <c r="U38" s="52">
        <f t="shared" si="18"/>
        <v>6.113793541896533E-3</v>
      </c>
      <c r="V38" s="52">
        <f t="shared" si="19"/>
        <v>8.8396744975654529E-3</v>
      </c>
    </row>
    <row r="39" spans="1:22" x14ac:dyDescent="0.25">
      <c r="A39" s="9">
        <v>2002</v>
      </c>
      <c r="B39" s="2">
        <f>'Import '!B9</f>
        <v>510643.01800000016</v>
      </c>
      <c r="C39" s="2">
        <f>'Import '!C9</f>
        <v>211439.353</v>
      </c>
      <c r="D39" s="2">
        <f>'Import '!D9</f>
        <v>482782.04</v>
      </c>
      <c r="E39" s="2">
        <f>'Import '!E9</f>
        <v>96083.999000000011</v>
      </c>
      <c r="F39" s="2">
        <f>'Import '!F9</f>
        <v>187473.98699999999</v>
      </c>
      <c r="G39" s="2">
        <f>'Import '!G9</f>
        <v>73764.372000000003</v>
      </c>
      <c r="H39" s="2">
        <f>'Import '!H9</f>
        <v>571993.59</v>
      </c>
      <c r="I39" s="2">
        <f>'Import '!I9</f>
        <v>624701.90899999999</v>
      </c>
      <c r="J39" s="2">
        <f>'Import '!J9</f>
        <v>404450.01799999998</v>
      </c>
      <c r="K39" s="2">
        <f>'Import '!K9</f>
        <v>867950.44799999997</v>
      </c>
      <c r="L39" s="5">
        <v>97933.392356425262</v>
      </c>
      <c r="M39" s="52">
        <f t="shared" si="10"/>
        <v>5.2141869663978576E-3</v>
      </c>
      <c r="N39" s="52">
        <f t="shared" si="11"/>
        <v>2.1590118335784148E-3</v>
      </c>
      <c r="O39" s="52">
        <f t="shared" si="12"/>
        <v>4.9296979138936711E-3</v>
      </c>
      <c r="P39" s="52">
        <f t="shared" si="13"/>
        <v>9.8111580420195748E-4</v>
      </c>
      <c r="Q39" s="52">
        <f t="shared" si="14"/>
        <v>1.9143009599595486E-3</v>
      </c>
      <c r="R39" s="52">
        <f t="shared" si="15"/>
        <v>7.5320960731695141E-4</v>
      </c>
      <c r="S39" s="52">
        <f t="shared" si="16"/>
        <v>5.8406389918389499E-3</v>
      </c>
      <c r="T39" s="52">
        <f t="shared" si="17"/>
        <v>6.378844783875336E-3</v>
      </c>
      <c r="U39" s="52">
        <f t="shared" si="18"/>
        <v>4.1298479330524763E-3</v>
      </c>
      <c r="V39" s="52">
        <f t="shared" si="19"/>
        <v>8.862660907743538E-3</v>
      </c>
    </row>
    <row r="40" spans="1:22" x14ac:dyDescent="0.25">
      <c r="A40" s="9">
        <v>2003</v>
      </c>
      <c r="B40" s="2">
        <f>'Import '!B10</f>
        <v>504836.96799999988</v>
      </c>
      <c r="C40" s="2">
        <f>'Import '!C10</f>
        <v>202564.14600000001</v>
      </c>
      <c r="D40" s="2">
        <f>'Import '!D10</f>
        <v>606355.46600000001</v>
      </c>
      <c r="E40" s="2">
        <f>'Import '!E10</f>
        <v>141653.79399999999</v>
      </c>
      <c r="F40" s="2">
        <f>'Import '!F10</f>
        <v>191182.89300000001</v>
      </c>
      <c r="G40" s="2">
        <f>'Import '!G10</f>
        <v>81664.202999999994</v>
      </c>
      <c r="H40" s="2">
        <f>'Import '!H10</f>
        <v>585054.9</v>
      </c>
      <c r="I40" s="2">
        <f>'Import '!I10</f>
        <v>745750.40399999998</v>
      </c>
      <c r="J40" s="2">
        <f>'Import '!J10</f>
        <v>367505.08500000002</v>
      </c>
      <c r="K40" s="2">
        <f>'Import '!K10</f>
        <v>665246.91500000004</v>
      </c>
      <c r="L40" s="5">
        <v>94684.582573316715</v>
      </c>
      <c r="M40" s="52">
        <f t="shared" si="10"/>
        <v>5.3317758211490407E-3</v>
      </c>
      <c r="N40" s="52">
        <f t="shared" si="11"/>
        <v>2.1393572268552734E-3</v>
      </c>
      <c r="O40" s="52">
        <f t="shared" si="12"/>
        <v>6.4039514092009992E-3</v>
      </c>
      <c r="P40" s="52">
        <f t="shared" si="13"/>
        <v>1.4960597612638129E-3</v>
      </c>
      <c r="Q40" s="52">
        <f t="shared" si="14"/>
        <v>2.0191554718210027E-3</v>
      </c>
      <c r="R40" s="52">
        <f t="shared" si="15"/>
        <v>8.6248680387607235E-4</v>
      </c>
      <c r="S40" s="52">
        <f t="shared" si="16"/>
        <v>6.1789880052222539E-3</v>
      </c>
      <c r="T40" s="52">
        <f t="shared" si="17"/>
        <v>7.8761545304648333E-3</v>
      </c>
      <c r="U40" s="52">
        <f t="shared" si="18"/>
        <v>3.8813614108234714E-3</v>
      </c>
      <c r="V40" s="52">
        <f t="shared" si="19"/>
        <v>7.0259264699707802E-3</v>
      </c>
    </row>
    <row r="41" spans="1:22" x14ac:dyDescent="0.25">
      <c r="A41" s="9">
        <v>2004</v>
      </c>
      <c r="B41" s="2">
        <f>'Import '!B11</f>
        <v>650714.20299999975</v>
      </c>
      <c r="C41" s="2">
        <f>'Import '!C11</f>
        <v>210058.56700000001</v>
      </c>
      <c r="D41" s="2">
        <f>'Import '!D11</f>
        <v>778812.13600000006</v>
      </c>
      <c r="E41" s="2">
        <f>'Import '!E11</f>
        <v>144515.05799999996</v>
      </c>
      <c r="F41" s="2">
        <f>'Import '!F11</f>
        <v>178278.41</v>
      </c>
      <c r="G41" s="2">
        <f>'Import '!G11</f>
        <v>146628.837</v>
      </c>
      <c r="H41" s="2">
        <f>'Import '!H11</f>
        <v>698294.12600000005</v>
      </c>
      <c r="I41" s="2">
        <f>'Import '!I11</f>
        <v>863280.02099999995</v>
      </c>
      <c r="J41" s="2">
        <f>'Import '!J11</f>
        <v>397479.30099999998</v>
      </c>
      <c r="K41" s="2">
        <f>'Import '!K11</f>
        <v>717222.49899999984</v>
      </c>
      <c r="L41" s="5">
        <v>117074.86551527939</v>
      </c>
      <c r="M41" s="52">
        <f t="shared" si="10"/>
        <v>5.5581033566515208E-3</v>
      </c>
      <c r="N41" s="52">
        <f t="shared" si="11"/>
        <v>1.7942242861050766E-3</v>
      </c>
      <c r="O41" s="52">
        <f t="shared" si="12"/>
        <v>6.6522573617507821E-3</v>
      </c>
      <c r="P41" s="52">
        <f t="shared" si="13"/>
        <v>1.2343815845010674E-3</v>
      </c>
      <c r="Q41" s="52">
        <f t="shared" si="14"/>
        <v>1.5227727080048018E-3</v>
      </c>
      <c r="R41" s="52">
        <f t="shared" si="15"/>
        <v>1.25243651875785E-3</v>
      </c>
      <c r="S41" s="52">
        <f t="shared" si="16"/>
        <v>5.9645093156982182E-3</v>
      </c>
      <c r="T41" s="52">
        <f t="shared" si="17"/>
        <v>7.3737434350273382E-3</v>
      </c>
      <c r="U41" s="52">
        <f t="shared" si="18"/>
        <v>3.3950865478305854E-3</v>
      </c>
      <c r="V41" s="52">
        <f t="shared" si="19"/>
        <v>6.1261868279182041E-3</v>
      </c>
    </row>
    <row r="42" spans="1:22" x14ac:dyDescent="0.25">
      <c r="A42" s="9">
        <v>2005</v>
      </c>
      <c r="B42" s="2">
        <f>'Import '!B12</f>
        <v>696200.28299999982</v>
      </c>
      <c r="C42" s="2">
        <f>'Import '!C12</f>
        <v>253420.003</v>
      </c>
      <c r="D42" s="2">
        <f>'Import '!D12</f>
        <v>1013960.316</v>
      </c>
      <c r="E42" s="2">
        <f>'Import '!E12</f>
        <v>154362.39199999999</v>
      </c>
      <c r="F42" s="2">
        <f>'Import '!F12</f>
        <v>258031.03700000001</v>
      </c>
      <c r="G42" s="2">
        <f>'Import '!G12</f>
        <v>204820.53400000001</v>
      </c>
      <c r="H42" s="2">
        <f>'Import '!H12</f>
        <v>841175.59699999995</v>
      </c>
      <c r="I42" s="2">
        <f>'Import '!I12</f>
        <v>1164923.791</v>
      </c>
      <c r="J42" s="2">
        <f>'Import '!J12</f>
        <v>558129.522</v>
      </c>
      <c r="K42" s="2">
        <f>'Import '!K12</f>
        <v>865751.54599999986</v>
      </c>
      <c r="L42" s="5">
        <v>146566.26631057015</v>
      </c>
      <c r="M42" s="52">
        <f t="shared" si="10"/>
        <v>4.7500717629305597E-3</v>
      </c>
      <c r="N42" s="52">
        <f t="shared" si="11"/>
        <v>1.7290472724672506E-3</v>
      </c>
      <c r="O42" s="52">
        <f t="shared" si="12"/>
        <v>6.9181015626845824E-3</v>
      </c>
      <c r="P42" s="52">
        <f t="shared" si="13"/>
        <v>1.0531918147720981E-3</v>
      </c>
      <c r="Q42" s="52">
        <f t="shared" si="14"/>
        <v>1.7605076768022383E-3</v>
      </c>
      <c r="R42" s="52">
        <f t="shared" si="15"/>
        <v>1.3974602693773378E-3</v>
      </c>
      <c r="S42" s="52">
        <f t="shared" si="16"/>
        <v>5.7392169301602493E-3</v>
      </c>
      <c r="T42" s="52">
        <f t="shared" si="17"/>
        <v>7.9481030684888723E-3</v>
      </c>
      <c r="U42" s="52">
        <f t="shared" si="18"/>
        <v>3.8080353416204099E-3</v>
      </c>
      <c r="V42" s="52">
        <f t="shared" si="19"/>
        <v>5.9068950024659473E-3</v>
      </c>
    </row>
    <row r="43" spans="1:22" x14ac:dyDescent="0.25">
      <c r="A43" s="9">
        <v>2006</v>
      </c>
      <c r="B43" s="2">
        <f>'Import '!B13</f>
        <v>934458.95200000051</v>
      </c>
      <c r="C43" s="2">
        <f>'Import '!C13</f>
        <v>321913.82699999999</v>
      </c>
      <c r="D43" s="2">
        <f>'Import '!D13</f>
        <v>1050146.4720000001</v>
      </c>
      <c r="E43" s="2">
        <f>'Import '!E13</f>
        <v>182524.00300000003</v>
      </c>
      <c r="F43" s="2">
        <f>'Import '!F13</f>
        <v>333191.44199999998</v>
      </c>
      <c r="G43" s="2">
        <f>'Import '!G13</f>
        <v>285735.99</v>
      </c>
      <c r="H43" s="2">
        <f>'Import '!H13</f>
        <v>999143.20799999998</v>
      </c>
      <c r="I43" s="2">
        <f>'Import '!I13</f>
        <v>1411021.483</v>
      </c>
      <c r="J43" s="2">
        <f>'Import '!J13</f>
        <v>629510.19700000004</v>
      </c>
      <c r="K43" s="2">
        <f>'Import '!K13</f>
        <v>782768.49899999995</v>
      </c>
      <c r="L43" s="5">
        <v>162590.1460964143</v>
      </c>
      <c r="M43" s="52">
        <f t="shared" si="10"/>
        <v>5.7473283248412601E-3</v>
      </c>
      <c r="N43" s="52">
        <f t="shared" si="11"/>
        <v>1.9799098206671664E-3</v>
      </c>
      <c r="O43" s="52">
        <f t="shared" si="12"/>
        <v>6.458856807824466E-3</v>
      </c>
      <c r="P43" s="52">
        <f t="shared" si="13"/>
        <v>1.1226018758342536E-3</v>
      </c>
      <c r="Q43" s="52">
        <f t="shared" si="14"/>
        <v>2.0492720499950892E-3</v>
      </c>
      <c r="R43" s="52">
        <f t="shared" si="15"/>
        <v>1.7574004136176953E-3</v>
      </c>
      <c r="S43" s="52">
        <f t="shared" si="16"/>
        <v>6.1451645870809306E-3</v>
      </c>
      <c r="T43" s="52">
        <f t="shared" si="17"/>
        <v>8.6783948282036626E-3</v>
      </c>
      <c r="U43" s="52">
        <f t="shared" si="18"/>
        <v>3.8717610637160438E-3</v>
      </c>
      <c r="V43" s="52">
        <f t="shared" si="19"/>
        <v>4.8143661703571273E-3</v>
      </c>
    </row>
    <row r="44" spans="1:22" x14ac:dyDescent="0.25">
      <c r="A44" s="9">
        <v>2007</v>
      </c>
      <c r="B44" s="2">
        <f>'Import '!B14</f>
        <v>1373656.3549999995</v>
      </c>
      <c r="C44" s="2">
        <f>'Import '!C14</f>
        <v>410703.446</v>
      </c>
      <c r="D44" s="2">
        <f>'Import '!D14</f>
        <v>1325419.578</v>
      </c>
      <c r="E44" s="2">
        <f>'Import '!E14</f>
        <v>160934.09700000001</v>
      </c>
      <c r="F44" s="2">
        <f>'Import '!F14</f>
        <v>441311.82400000002</v>
      </c>
      <c r="G44" s="2">
        <f>'Import '!G14</f>
        <v>282540.03999999998</v>
      </c>
      <c r="H44" s="2">
        <f>'Import '!H14</f>
        <v>1276020.686</v>
      </c>
      <c r="I44" s="2">
        <f>'Import '!I14</f>
        <v>1772114.2039999999</v>
      </c>
      <c r="J44" s="2">
        <f>'Import '!J14</f>
        <v>777887.60800000001</v>
      </c>
      <c r="K44" s="2">
        <f>'Import '!K14</f>
        <v>774554.36199999996</v>
      </c>
      <c r="L44" s="5">
        <v>207416.49464237894</v>
      </c>
      <c r="M44" s="52">
        <f t="shared" si="10"/>
        <v>6.6226958341399755E-3</v>
      </c>
      <c r="N44" s="52">
        <f t="shared" si="11"/>
        <v>1.98009057432063E-3</v>
      </c>
      <c r="O44" s="52">
        <f t="shared" si="12"/>
        <v>6.3901358485748544E-3</v>
      </c>
      <c r="P44" s="52">
        <f t="shared" si="13"/>
        <v>7.758982586099412E-4</v>
      </c>
      <c r="Q44" s="52">
        <f t="shared" si="14"/>
        <v>2.1276602169991166E-3</v>
      </c>
      <c r="R44" s="52">
        <f t="shared" si="15"/>
        <v>1.3621869393133207E-3</v>
      </c>
      <c r="S44" s="52">
        <f t="shared" si="16"/>
        <v>6.1519730540238616E-3</v>
      </c>
      <c r="T44" s="52">
        <f t="shared" si="17"/>
        <v>8.5437477238993163E-3</v>
      </c>
      <c r="U44" s="52">
        <f t="shared" si="18"/>
        <v>3.7503652221160598E-3</v>
      </c>
      <c r="V44" s="52">
        <f t="shared" si="19"/>
        <v>3.7342949187115638E-3</v>
      </c>
    </row>
    <row r="45" spans="1:22" x14ac:dyDescent="0.25">
      <c r="A45" s="9">
        <v>2008</v>
      </c>
      <c r="B45" s="2">
        <f>'Import '!B15</f>
        <v>1764345.4979999997</v>
      </c>
      <c r="C45" s="2">
        <f>'Import '!C15</f>
        <v>555971.52500000002</v>
      </c>
      <c r="D45" s="2">
        <f>'Import '!D15</f>
        <v>2230840.577</v>
      </c>
      <c r="E45" s="2">
        <f>'Import '!E15</f>
        <v>163641.53400000001</v>
      </c>
      <c r="F45" s="2">
        <f>'Import '!F15</f>
        <v>550148.05299999996</v>
      </c>
      <c r="G45" s="2">
        <f>'Import '!G15</f>
        <v>486926.18599999999</v>
      </c>
      <c r="H45" s="2">
        <f>'Import '!H15</f>
        <v>1560239.9369999999</v>
      </c>
      <c r="I45" s="2">
        <f>'Import '!I15</f>
        <v>2264625.3390000002</v>
      </c>
      <c r="J45" s="2">
        <f>'Import '!J15</f>
        <v>853457.804</v>
      </c>
      <c r="K45" s="2">
        <f>'Import '!K15</f>
        <v>1116718.952</v>
      </c>
      <c r="L45" s="5">
        <v>243982.43787084011</v>
      </c>
      <c r="M45" s="52">
        <f t="shared" si="10"/>
        <v>7.2314446621523322E-3</v>
      </c>
      <c r="N45" s="52">
        <f t="shared" si="11"/>
        <v>2.2787358379225695E-3</v>
      </c>
      <c r="O45" s="52">
        <f t="shared" si="12"/>
        <v>9.1434473582109495E-3</v>
      </c>
      <c r="P45" s="52">
        <f t="shared" si="13"/>
        <v>6.7071029959389497E-4</v>
      </c>
      <c r="Q45" s="52">
        <f t="shared" si="14"/>
        <v>2.254867431447006E-3</v>
      </c>
      <c r="R45" s="52">
        <f t="shared" si="15"/>
        <v>1.9957427684109373E-3</v>
      </c>
      <c r="S45" s="52">
        <f t="shared" si="16"/>
        <v>6.3948862492552135E-3</v>
      </c>
      <c r="T45" s="52">
        <f t="shared" si="17"/>
        <v>9.2819194642150913E-3</v>
      </c>
      <c r="U45" s="52">
        <f t="shared" si="18"/>
        <v>3.4980296592159029E-3</v>
      </c>
      <c r="V45" s="52">
        <f t="shared" si="19"/>
        <v>4.5770464536106113E-3</v>
      </c>
    </row>
    <row r="46" spans="1:22" x14ac:dyDescent="0.25">
      <c r="A46" s="9">
        <v>2009</v>
      </c>
      <c r="B46" s="2">
        <f>'Import '!B16</f>
        <v>836980.30399999954</v>
      </c>
      <c r="C46" s="2">
        <f>'Import '!C16</f>
        <v>422745.71799999999</v>
      </c>
      <c r="D46" s="2">
        <f>'Import '!D16</f>
        <v>1654911.2690000001</v>
      </c>
      <c r="E46" s="2">
        <f>'Import '!E16</f>
        <v>102101.81</v>
      </c>
      <c r="F46" s="2">
        <f>'Import '!F16</f>
        <v>393112.402</v>
      </c>
      <c r="G46" s="2">
        <f>'Import '!G16</f>
        <v>375287.15600000002</v>
      </c>
      <c r="H46" s="2">
        <f>'Import '!H16</f>
        <v>1236790.865</v>
      </c>
      <c r="I46" s="2">
        <f>'Import '!I16</f>
        <v>2128809.7030000002</v>
      </c>
      <c r="J46" s="2">
        <f>'Import '!J16</f>
        <v>654232.90300000005</v>
      </c>
      <c r="K46" s="2">
        <f>'Import '!K16</f>
        <v>1669701.71</v>
      </c>
      <c r="L46" s="5">
        <v>233821.6705442575</v>
      </c>
      <c r="M46" s="52">
        <f t="shared" si="10"/>
        <v>3.579566864148192E-3</v>
      </c>
      <c r="N46" s="52">
        <f t="shared" si="11"/>
        <v>1.8079834816678514E-3</v>
      </c>
      <c r="O46" s="52">
        <f t="shared" si="12"/>
        <v>7.0776642094290418E-3</v>
      </c>
      <c r="P46" s="52">
        <f t="shared" si="13"/>
        <v>4.3666530036476787E-4</v>
      </c>
      <c r="Q46" s="52">
        <f t="shared" si="14"/>
        <v>1.681248795652549E-3</v>
      </c>
      <c r="R46" s="52">
        <f t="shared" si="15"/>
        <v>1.6050144331210144E-3</v>
      </c>
      <c r="S46" s="52">
        <f t="shared" si="16"/>
        <v>5.2894621021275347E-3</v>
      </c>
      <c r="T46" s="52">
        <f t="shared" si="17"/>
        <v>9.1044157628540311E-3</v>
      </c>
      <c r="U46" s="52">
        <f t="shared" si="18"/>
        <v>2.7979994389620427E-3</v>
      </c>
      <c r="V46" s="52">
        <f t="shared" si="19"/>
        <v>7.1409194285264538E-3</v>
      </c>
    </row>
    <row r="47" spans="1:22" x14ac:dyDescent="0.25">
      <c r="A47" s="9">
        <v>2010</v>
      </c>
      <c r="B47" s="2">
        <f>'Import '!B17</f>
        <v>720651.67799999937</v>
      </c>
      <c r="C47" s="2">
        <f>'Import '!C17</f>
        <v>501296.18699999998</v>
      </c>
      <c r="D47" s="2">
        <f>'Import '!D17</f>
        <v>2569532.6150000002</v>
      </c>
      <c r="E47" s="2">
        <f>'Import '!E17</f>
        <v>113526.41</v>
      </c>
      <c r="F47" s="2">
        <f>'Import '!F17</f>
        <v>460468.26</v>
      </c>
      <c r="G47" s="2">
        <f>'Import '!G17</f>
        <v>427149.72600000002</v>
      </c>
      <c r="H47" s="2">
        <f>'Import '!H17</f>
        <v>1460989.182</v>
      </c>
      <c r="I47" s="2">
        <f>'Import '!I17</f>
        <v>2404130.0720000002</v>
      </c>
      <c r="J47" s="2">
        <f>'Import '!J17</f>
        <v>690315.68799999997</v>
      </c>
      <c r="K47" s="2">
        <f>'Import '!K17</f>
        <v>1148768.3770000001</v>
      </c>
      <c r="L47" s="5">
        <v>287018.18463752925</v>
      </c>
      <c r="M47" s="52">
        <f t="shared" si="10"/>
        <v>2.5108223679628488E-3</v>
      </c>
      <c r="N47" s="52">
        <f t="shared" si="11"/>
        <v>1.7465659454054419E-3</v>
      </c>
      <c r="O47" s="52">
        <f t="shared" si="12"/>
        <v>8.9525080727725394E-3</v>
      </c>
      <c r="P47" s="52">
        <f t="shared" si="13"/>
        <v>3.9553734249755192E-4</v>
      </c>
      <c r="Q47" s="52">
        <f t="shared" si="14"/>
        <v>1.604317373066512E-3</v>
      </c>
      <c r="R47" s="52">
        <f t="shared" si="15"/>
        <v>1.4882322753850621E-3</v>
      </c>
      <c r="S47" s="52">
        <f t="shared" si="16"/>
        <v>5.0902321183762637E-3</v>
      </c>
      <c r="T47" s="52">
        <f t="shared" si="17"/>
        <v>8.3762291056092425E-3</v>
      </c>
      <c r="U47" s="52">
        <f t="shared" si="18"/>
        <v>2.4051287512384932E-3</v>
      </c>
      <c r="V47" s="52">
        <f t="shared" si="19"/>
        <v>4.0024236737848566E-3</v>
      </c>
    </row>
    <row r="48" spans="1:22" x14ac:dyDescent="0.25">
      <c r="A48" s="9">
        <v>2011</v>
      </c>
      <c r="B48" s="2">
        <f>'Import '!B18</f>
        <v>947538.49200000055</v>
      </c>
      <c r="C48" s="2">
        <f>'Import '!C18</f>
        <v>655819.36800000002</v>
      </c>
      <c r="D48" s="2">
        <f>'Import '!D18</f>
        <v>3635157.0040000002</v>
      </c>
      <c r="E48" s="2">
        <f>'Import '!E18</f>
        <v>145380.54699999999</v>
      </c>
      <c r="F48" s="2">
        <f>'Import '!F18</f>
        <v>557990.12899999996</v>
      </c>
      <c r="G48" s="2">
        <f>'Import '!G18</f>
        <v>667860.27</v>
      </c>
      <c r="H48" s="2">
        <f>'Import '!H18</f>
        <v>1776254.2489999998</v>
      </c>
      <c r="I48" s="2">
        <f>'Import '!I18</f>
        <v>2560547.872</v>
      </c>
      <c r="J48" s="2">
        <f>'Import '!J18</f>
        <v>760486.18400000001</v>
      </c>
      <c r="K48" s="2">
        <f>'Import '!K18</f>
        <v>1914946.3049999999</v>
      </c>
      <c r="L48" s="5">
        <v>335415.15670218616</v>
      </c>
      <c r="M48" s="52">
        <f t="shared" si="10"/>
        <v>2.8249721965943131E-3</v>
      </c>
      <c r="N48" s="52">
        <f t="shared" si="11"/>
        <v>1.9552466693754677E-3</v>
      </c>
      <c r="O48" s="52">
        <f t="shared" si="12"/>
        <v>1.0837783956279717E-2</v>
      </c>
      <c r="P48" s="52">
        <f t="shared" si="13"/>
        <v>4.3343463792568809E-4</v>
      </c>
      <c r="Q48" s="52">
        <f t="shared" si="14"/>
        <v>1.6635805444398487E-3</v>
      </c>
      <c r="R48" s="52">
        <f t="shared" si="15"/>
        <v>1.9911451723482808E-3</v>
      </c>
      <c r="S48" s="52">
        <f t="shared" si="16"/>
        <v>5.2956886816451446E-3</v>
      </c>
      <c r="T48" s="52">
        <f t="shared" si="17"/>
        <v>7.6339659101138969E-3</v>
      </c>
      <c r="U48" s="52">
        <f t="shared" si="18"/>
        <v>2.2672982088141973E-3</v>
      </c>
      <c r="V48" s="52">
        <f t="shared" si="19"/>
        <v>5.7091823870686724E-3</v>
      </c>
    </row>
    <row r="49" spans="1:28" x14ac:dyDescent="0.25">
      <c r="A49" s="9">
        <v>2012</v>
      </c>
      <c r="B49" s="2">
        <f>'Import '!B19</f>
        <v>866547.15599999949</v>
      </c>
      <c r="C49" s="2">
        <f>'Import '!C19</f>
        <v>635123.11199999996</v>
      </c>
      <c r="D49" s="2">
        <f>'Import '!D19</f>
        <v>4933724.9950000001</v>
      </c>
      <c r="E49" s="2">
        <f>'Import '!E19</f>
        <v>141996.63200000001</v>
      </c>
      <c r="F49" s="2">
        <f>'Import '!F19</f>
        <v>632184.86499999999</v>
      </c>
      <c r="G49" s="2">
        <f>'Import '!G19</f>
        <v>541558.96499999997</v>
      </c>
      <c r="H49" s="2">
        <f>'Import '!H19</f>
        <v>1870178.436</v>
      </c>
      <c r="I49" s="2">
        <f>'Import '!I19</f>
        <v>2605170.6519999998</v>
      </c>
      <c r="J49" s="2">
        <f>'Import '!J19</f>
        <v>695732.84199999995</v>
      </c>
      <c r="K49" s="2">
        <f>'Import '!K19</f>
        <v>1184419.416</v>
      </c>
      <c r="L49" s="5">
        <v>369659.70037551981</v>
      </c>
      <c r="M49" s="52">
        <f t="shared" si="10"/>
        <v>2.3441753459187338E-3</v>
      </c>
      <c r="N49" s="52">
        <f t="shared" si="11"/>
        <v>1.7181291640793097E-3</v>
      </c>
      <c r="O49" s="52">
        <f t="shared" si="12"/>
        <v>1.3346667191441378E-2</v>
      </c>
      <c r="P49" s="52">
        <f t="shared" si="13"/>
        <v>3.8412797460949175E-4</v>
      </c>
      <c r="Q49" s="52">
        <f t="shared" si="14"/>
        <v>1.7101806454904154E-3</v>
      </c>
      <c r="R49" s="52">
        <f t="shared" si="15"/>
        <v>1.4650202996157164E-3</v>
      </c>
      <c r="S49" s="52">
        <f t="shared" si="16"/>
        <v>5.0591893952740162E-3</v>
      </c>
      <c r="T49" s="52">
        <f t="shared" si="17"/>
        <v>7.0474835351365863E-3</v>
      </c>
      <c r="U49" s="52">
        <f t="shared" si="18"/>
        <v>1.8820900446903945E-3</v>
      </c>
      <c r="V49" s="52">
        <f t="shared" si="19"/>
        <v>3.2040804415434097E-3</v>
      </c>
    </row>
    <row r="50" spans="1:28" x14ac:dyDescent="0.25">
      <c r="A50" s="9">
        <v>2013</v>
      </c>
      <c r="B50" s="2">
        <f>'Import '!B20</f>
        <v>1262092.7540000007</v>
      </c>
      <c r="C50" s="2">
        <f>'Import '!C20</f>
        <v>683740.53399999999</v>
      </c>
      <c r="D50" s="2">
        <f>'Import '!D20</f>
        <v>6152154.1799999997</v>
      </c>
      <c r="E50" s="2">
        <f>'Import '!E20</f>
        <v>187382.34</v>
      </c>
      <c r="F50" s="2">
        <f>'Import '!F20</f>
        <v>630013.83299999998</v>
      </c>
      <c r="G50" s="2">
        <f>'Import '!G20</f>
        <v>673844.98</v>
      </c>
      <c r="H50" s="2">
        <f>'Import '!H20</f>
        <v>1892591.473</v>
      </c>
      <c r="I50" s="2">
        <f>'Import '!I20</f>
        <v>2285759.469</v>
      </c>
      <c r="J50" s="2">
        <f>'Import '!J20</f>
        <v>683795.72499999998</v>
      </c>
      <c r="K50" s="2">
        <f>'Import '!K20</f>
        <v>1944322.9979999999</v>
      </c>
      <c r="L50" s="5">
        <v>380191.88186037214</v>
      </c>
      <c r="M50" s="52">
        <f t="shared" si="10"/>
        <v>3.3196204711796349E-3</v>
      </c>
      <c r="N50" s="52">
        <f t="shared" si="11"/>
        <v>1.7984090839980322E-3</v>
      </c>
      <c r="O50" s="52">
        <f t="shared" si="12"/>
        <v>1.618170843074292E-2</v>
      </c>
      <c r="P50" s="52">
        <f t="shared" si="13"/>
        <v>4.9286254899260924E-4</v>
      </c>
      <c r="Q50" s="52">
        <f t="shared" si="14"/>
        <v>1.6570943859116288E-3</v>
      </c>
      <c r="R50" s="52">
        <f t="shared" si="15"/>
        <v>1.7723812952099641E-3</v>
      </c>
      <c r="S50" s="52">
        <f t="shared" si="16"/>
        <v>4.9779902288788645E-3</v>
      </c>
      <c r="T50" s="52">
        <f t="shared" si="17"/>
        <v>6.0121206634271571E-3</v>
      </c>
      <c r="U50" s="52">
        <f t="shared" si="18"/>
        <v>1.7985542501697293E-3</v>
      </c>
      <c r="V50" s="52">
        <f t="shared" si="19"/>
        <v>5.1140571137025612E-3</v>
      </c>
    </row>
    <row r="51" spans="1:28" x14ac:dyDescent="0.25">
      <c r="A51" s="9">
        <v>2014</v>
      </c>
      <c r="B51" s="2">
        <f>'Import '!B21</f>
        <v>2153402.5490000006</v>
      </c>
      <c r="C51" s="2">
        <f>'Import '!C21</f>
        <v>708199.64599999995</v>
      </c>
      <c r="D51" s="2">
        <f>'Import '!D21</f>
        <v>7706688.6960000005</v>
      </c>
      <c r="E51" s="2">
        <f>'Import '!E21</f>
        <v>156754.69</v>
      </c>
      <c r="F51" s="2">
        <f>'Import '!F21</f>
        <v>640656.22</v>
      </c>
      <c r="G51" s="2">
        <f>'Import '!G21</f>
        <v>552893.277</v>
      </c>
      <c r="H51" s="2">
        <f>'Import '!H21</f>
        <v>1947314.669</v>
      </c>
      <c r="I51" s="2">
        <f>'Import '!I21</f>
        <v>2388207.585</v>
      </c>
      <c r="J51" s="2">
        <f>'Import '!J21</f>
        <v>741087.81599999999</v>
      </c>
      <c r="K51" s="2">
        <f>'Import '!K21</f>
        <v>1231148.939</v>
      </c>
      <c r="L51" s="5">
        <v>378416.02053371473</v>
      </c>
      <c r="M51" s="52">
        <f t="shared" si="10"/>
        <v>5.6905691940918888E-3</v>
      </c>
      <c r="N51" s="52">
        <f t="shared" si="11"/>
        <v>1.8714843124272625E-3</v>
      </c>
      <c r="O51" s="52">
        <f t="shared" si="12"/>
        <v>2.0365651235194938E-2</v>
      </c>
      <c r="P51" s="52">
        <f t="shared" si="13"/>
        <v>4.1423904246684509E-4</v>
      </c>
      <c r="Q51" s="52">
        <f t="shared" si="14"/>
        <v>1.6929944432490568E-3</v>
      </c>
      <c r="R51" s="52">
        <f t="shared" si="15"/>
        <v>1.4610725947072855E-3</v>
      </c>
      <c r="S51" s="52">
        <f t="shared" si="16"/>
        <v>5.145962547393009E-3</v>
      </c>
      <c r="T51" s="52">
        <f t="shared" si="17"/>
        <v>6.3110636321149736E-3</v>
      </c>
      <c r="U51" s="52">
        <f t="shared" si="18"/>
        <v>1.9583944013648684E-3</v>
      </c>
      <c r="V51" s="52">
        <f t="shared" si="19"/>
        <v>3.2534271071917044E-3</v>
      </c>
    </row>
    <row r="52" spans="1:28" x14ac:dyDescent="0.25">
      <c r="A52" s="10">
        <v>2015</v>
      </c>
      <c r="B52" s="2">
        <f>'Import '!B22</f>
        <v>2340535.7620000001</v>
      </c>
      <c r="C52" s="2">
        <f>'Import '!C22</f>
        <v>724640.48199999996</v>
      </c>
      <c r="D52" s="2">
        <f>'Import '!D22</f>
        <v>5311507.057</v>
      </c>
      <c r="E52" s="2">
        <f>'Import '!E22</f>
        <v>153467.99900000001</v>
      </c>
      <c r="F52" s="2">
        <f>'Import '!F22</f>
        <v>521078.67800000001</v>
      </c>
      <c r="G52" s="2">
        <f>'Import '!G22</f>
        <v>396585.277</v>
      </c>
      <c r="H52" s="2">
        <f>'Import '!H22</f>
        <v>1746350.621</v>
      </c>
      <c r="I52" s="2">
        <f>'Import '!I22</f>
        <v>2057567.507</v>
      </c>
      <c r="J52" s="2">
        <f>'Import '!J22</f>
        <v>560657.52099999995</v>
      </c>
      <c r="K52" s="2">
        <f>'Import '!K22</f>
        <v>1742346.352</v>
      </c>
      <c r="L52" s="6">
        <v>292080.15563330991</v>
      </c>
      <c r="M52" s="52">
        <f t="shared" si="10"/>
        <v>8.0133337265761058E-3</v>
      </c>
      <c r="N52" s="52">
        <f t="shared" si="11"/>
        <v>2.4809644476831388E-3</v>
      </c>
      <c r="O52" s="52">
        <f t="shared" si="12"/>
        <v>1.8185100749084426E-2</v>
      </c>
      <c r="P52" s="52">
        <f t="shared" si="13"/>
        <v>5.2543110526368799E-4</v>
      </c>
      <c r="Q52" s="52">
        <f t="shared" si="14"/>
        <v>1.784026295350872E-3</v>
      </c>
      <c r="R52" s="52">
        <f t="shared" si="15"/>
        <v>1.3577960342430464E-3</v>
      </c>
      <c r="S52" s="52">
        <f t="shared" si="16"/>
        <v>5.979011539532471E-3</v>
      </c>
      <c r="T52" s="52">
        <f t="shared" si="17"/>
        <v>7.0445303020967966E-3</v>
      </c>
      <c r="U52" s="52">
        <f t="shared" si="18"/>
        <v>1.9195330808570016E-3</v>
      </c>
      <c r="V52" s="52">
        <f t="shared" si="19"/>
        <v>5.9653020528632455E-3</v>
      </c>
    </row>
    <row r="53" spans="1:28" x14ac:dyDescent="0.25">
      <c r="A53" t="s">
        <v>61</v>
      </c>
      <c r="B53" s="14"/>
      <c r="C53" s="15"/>
      <c r="D53" s="16"/>
    </row>
    <row r="55" spans="1:28" x14ac:dyDescent="0.25">
      <c r="A55" s="7"/>
      <c r="C55" s="50"/>
      <c r="D55" s="7"/>
    </row>
    <row r="56" spans="1:28" x14ac:dyDescent="0.25">
      <c r="A56" s="103" t="s">
        <v>119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</row>
    <row r="57" spans="1:28" ht="60.75" thickBot="1" x14ac:dyDescent="0.3">
      <c r="A57" s="11" t="s">
        <v>1</v>
      </c>
      <c r="B57" s="74" t="s">
        <v>87</v>
      </c>
      <c r="C57" s="74" t="s">
        <v>88</v>
      </c>
      <c r="D57" s="74" t="s">
        <v>89</v>
      </c>
      <c r="E57" s="74" t="s">
        <v>90</v>
      </c>
      <c r="F57" s="74" t="s">
        <v>91</v>
      </c>
      <c r="G57" s="74" t="s">
        <v>92</v>
      </c>
      <c r="H57" s="74" t="s">
        <v>93</v>
      </c>
      <c r="I57" s="74" t="s">
        <v>94</v>
      </c>
      <c r="J57" s="74" t="s">
        <v>95</v>
      </c>
      <c r="K57" s="74" t="s">
        <v>96</v>
      </c>
      <c r="L57" s="12" t="s">
        <v>3</v>
      </c>
      <c r="M57" s="82" t="s">
        <v>107</v>
      </c>
      <c r="N57" s="78" t="s">
        <v>108</v>
      </c>
      <c r="O57" s="78" t="s">
        <v>109</v>
      </c>
      <c r="P57" s="78" t="s">
        <v>110</v>
      </c>
      <c r="Q57" s="78" t="s">
        <v>111</v>
      </c>
      <c r="R57" s="78" t="s">
        <v>112</v>
      </c>
      <c r="S57" s="78" t="s">
        <v>113</v>
      </c>
      <c r="T57" s="78" t="s">
        <v>114</v>
      </c>
      <c r="U57" s="78" t="s">
        <v>115</v>
      </c>
      <c r="V57" s="78" t="s">
        <v>116</v>
      </c>
      <c r="X57" s="79" t="s">
        <v>7</v>
      </c>
      <c r="Y57" s="80"/>
      <c r="Z57" s="80"/>
      <c r="AA57" s="81" t="s">
        <v>6</v>
      </c>
      <c r="AB57" s="79" t="s">
        <v>26</v>
      </c>
    </row>
    <row r="58" spans="1:28" x14ac:dyDescent="0.25">
      <c r="A58" s="9">
        <v>1996</v>
      </c>
      <c r="B58" s="2">
        <f>'Import '!B2</f>
        <v>455242.66100000008</v>
      </c>
      <c r="C58" s="2">
        <f>'Import '!C2</f>
        <v>257623.11499999999</v>
      </c>
      <c r="D58" s="2">
        <f>'Import '!D2</f>
        <v>567663.72499999998</v>
      </c>
      <c r="E58" s="2">
        <f>'Import '!E2</f>
        <v>154664.68199999997</v>
      </c>
      <c r="F58" s="2">
        <f>'Import '!F2</f>
        <v>300852.641</v>
      </c>
      <c r="G58" s="2">
        <f>'Import '!G2</f>
        <v>245075.285</v>
      </c>
      <c r="H58" s="2">
        <f>'Import '!H2</f>
        <v>736927.35900000005</v>
      </c>
      <c r="I58" s="2">
        <f>'Import '!I2</f>
        <v>948917.86600000004</v>
      </c>
      <c r="J58" s="2">
        <f>'Import '!J2</f>
        <v>687731.28</v>
      </c>
      <c r="K58" s="2">
        <f>'Import '!K2</f>
        <v>292807.22600000002</v>
      </c>
      <c r="L58" s="5">
        <v>8100.201</v>
      </c>
      <c r="M58" s="35">
        <f t="shared" ref="M58:M77" si="20">(B58/$L58)/1000000000</f>
        <v>5.6201403026912554E-8</v>
      </c>
      <c r="N58" s="35">
        <f t="shared" ref="N58:N77" si="21">(C58/$L58)/1000000000</f>
        <v>3.1804533615894225E-8</v>
      </c>
      <c r="O58" s="35">
        <f t="shared" ref="O58:O77" si="22">(D58/$L58)/1000000000</f>
        <v>7.008020233078166E-8</v>
      </c>
      <c r="P58" s="35">
        <f t="shared" ref="P58:P77" si="23">(E58/$L58)/1000000000</f>
        <v>1.9093931372814081E-8</v>
      </c>
      <c r="Q58" s="35">
        <f t="shared" ref="Q58:Q77" si="24">(F58/$L58)/1000000000</f>
        <v>3.7141379701565434E-8</v>
      </c>
      <c r="R58" s="35">
        <f t="shared" ref="R58:R77" si="25">(G58/$L58)/1000000000</f>
        <v>3.0255457241122783E-8</v>
      </c>
      <c r="S58" s="35">
        <f t="shared" ref="S58:S77" si="26">(H58/$L58)/1000000000</f>
        <v>9.0976428733064781E-8</v>
      </c>
      <c r="T58" s="35">
        <f t="shared" ref="T58:T77" si="27">(I58/$L58)/1000000000</f>
        <v>1.1714744683496126E-7</v>
      </c>
      <c r="U58" s="35">
        <f t="shared" ref="U58:U77" si="28">(J58/$L58)/1000000000</f>
        <v>8.4902989444336017E-8</v>
      </c>
      <c r="V58" s="35">
        <f t="shared" ref="V58:V77" si="29">(K58/$L58)/1000000000</f>
        <v>3.6148143237433244E-8</v>
      </c>
      <c r="X58" s="80"/>
      <c r="Y58" s="80"/>
      <c r="Z58" s="80"/>
      <c r="AA58" s="80"/>
      <c r="AB58" s="80"/>
    </row>
    <row r="59" spans="1:28" x14ac:dyDescent="0.25">
      <c r="A59" s="9">
        <v>1997</v>
      </c>
      <c r="B59" s="2">
        <f>'Import '!B3</f>
        <v>660280.05200000014</v>
      </c>
      <c r="C59" s="2">
        <f>'Import '!C3</f>
        <v>258859.47999999998</v>
      </c>
      <c r="D59" s="2">
        <f>'Import '!D3</f>
        <v>608006.72199999995</v>
      </c>
      <c r="E59" s="2">
        <f>'Import '!E3</f>
        <v>135894.70699999999</v>
      </c>
      <c r="F59" s="2">
        <f>'Import '!F3</f>
        <v>320086.13799999998</v>
      </c>
      <c r="G59" s="2">
        <f>'Import '!G3</f>
        <v>197911.878</v>
      </c>
      <c r="H59" s="2">
        <f>'Import '!H3</f>
        <v>632605.17000000004</v>
      </c>
      <c r="I59" s="2">
        <f>'Import '!I3</f>
        <v>1017906.161</v>
      </c>
      <c r="J59" s="2">
        <f>'Import '!J3</f>
        <v>688815.14500000002</v>
      </c>
      <c r="K59" s="2">
        <f>'Import '!K3</f>
        <v>305866.33899999998</v>
      </c>
      <c r="L59" s="5">
        <v>8608.5149999999994</v>
      </c>
      <c r="M59" s="35">
        <f t="shared" si="20"/>
        <v>7.6700807514420335E-8</v>
      </c>
      <c r="N59" s="35">
        <f t="shared" si="21"/>
        <v>3.0070166573445015E-8</v>
      </c>
      <c r="O59" s="35">
        <f t="shared" si="22"/>
        <v>7.0628525593554752E-8</v>
      </c>
      <c r="P59" s="35">
        <f t="shared" si="23"/>
        <v>1.5786080061427553E-8</v>
      </c>
      <c r="Q59" s="35">
        <f t="shared" si="24"/>
        <v>3.7182503370209606E-8</v>
      </c>
      <c r="R59" s="35">
        <f t="shared" si="25"/>
        <v>2.2990246052890658E-8</v>
      </c>
      <c r="S59" s="35">
        <f t="shared" si="26"/>
        <v>7.3485981031571655E-8</v>
      </c>
      <c r="T59" s="35">
        <f t="shared" si="27"/>
        <v>1.1824410609727694E-7</v>
      </c>
      <c r="U59" s="35">
        <f t="shared" si="28"/>
        <v>8.0015559594192496E-8</v>
      </c>
      <c r="V59" s="35">
        <f t="shared" si="29"/>
        <v>3.5530673873484569E-8</v>
      </c>
      <c r="X59" s="80"/>
      <c r="Y59" s="80"/>
      <c r="Z59" s="80"/>
      <c r="AA59" s="80"/>
      <c r="AB59" s="80"/>
    </row>
    <row r="60" spans="1:28" x14ac:dyDescent="0.25">
      <c r="A60" s="9">
        <v>1998</v>
      </c>
      <c r="B60" s="2">
        <f>'Import '!B4</f>
        <v>576950.60400000028</v>
      </c>
      <c r="C60" s="2">
        <f>'Import '!C4</f>
        <v>278916.02500000002</v>
      </c>
      <c r="D60" s="2">
        <f>'Import '!D4</f>
        <v>647593.79</v>
      </c>
      <c r="E60" s="2">
        <f>'Import '!E4</f>
        <v>165239.06700000001</v>
      </c>
      <c r="F60" s="2">
        <f>'Import '!F4</f>
        <v>342976.75599999999</v>
      </c>
      <c r="G60" s="2">
        <f>'Import '!G4</f>
        <v>201890.07800000001</v>
      </c>
      <c r="H60" s="2">
        <f>'Import '!H4</f>
        <v>716929.05299999996</v>
      </c>
      <c r="I60" s="2">
        <f>'Import '!I4</f>
        <v>1105242.344</v>
      </c>
      <c r="J60" s="2">
        <f>'Import '!J4</f>
        <v>900695.85699999996</v>
      </c>
      <c r="K60" s="2">
        <f>'Import '!K4</f>
        <v>465720.94699999999</v>
      </c>
      <c r="L60" s="5">
        <v>9089.1679999999997</v>
      </c>
      <c r="M60" s="35">
        <f t="shared" si="20"/>
        <v>6.3476723502085153E-8</v>
      </c>
      <c r="N60" s="35">
        <f t="shared" si="21"/>
        <v>3.0686639855265085E-8</v>
      </c>
      <c r="O60" s="35">
        <f t="shared" si="22"/>
        <v>7.1248962501298251E-8</v>
      </c>
      <c r="P60" s="35">
        <f t="shared" si="23"/>
        <v>1.8179779161304974E-8</v>
      </c>
      <c r="Q60" s="35">
        <f t="shared" si="24"/>
        <v>3.773467010401832E-8</v>
      </c>
      <c r="R60" s="35">
        <f t="shared" si="25"/>
        <v>2.2212162653391378E-8</v>
      </c>
      <c r="S60" s="35">
        <f t="shared" si="26"/>
        <v>7.8877302410957737E-8</v>
      </c>
      <c r="T60" s="35">
        <f t="shared" si="27"/>
        <v>1.2159994666178466E-7</v>
      </c>
      <c r="U60" s="35">
        <f t="shared" si="28"/>
        <v>9.90955230445735E-8</v>
      </c>
      <c r="V60" s="35">
        <f t="shared" si="29"/>
        <v>5.1239117485780874E-8</v>
      </c>
    </row>
    <row r="61" spans="1:28" x14ac:dyDescent="0.25">
      <c r="A61" s="9">
        <v>1999</v>
      </c>
      <c r="B61" s="2">
        <f>'Import '!B5</f>
        <v>565193.52499999991</v>
      </c>
      <c r="C61" s="2">
        <f>'Import '!C5</f>
        <v>288121.76</v>
      </c>
      <c r="D61" s="2">
        <f>'Import '!D5</f>
        <v>490051.07299999997</v>
      </c>
      <c r="E61" s="2">
        <f>'Import '!E5</f>
        <v>144871.351</v>
      </c>
      <c r="F61" s="2">
        <f>'Import '!F5</f>
        <v>299900.11800000002</v>
      </c>
      <c r="G61" s="2">
        <f>'Import '!G5</f>
        <v>160302.60399999999</v>
      </c>
      <c r="H61" s="2">
        <f>'Import '!H5</f>
        <v>650024.01599999995</v>
      </c>
      <c r="I61" s="2">
        <f>'Import '!I5</f>
        <v>906278.875</v>
      </c>
      <c r="J61" s="2">
        <f>'Import '!J5</f>
        <v>742870.23</v>
      </c>
      <c r="K61" s="2">
        <f>'Import '!K5</f>
        <v>444306.02399999998</v>
      </c>
      <c r="L61" s="5">
        <v>9660.6239999999998</v>
      </c>
      <c r="M61" s="35">
        <f t="shared" si="20"/>
        <v>5.8504867283935278E-8</v>
      </c>
      <c r="N61" s="35">
        <f t="shared" si="21"/>
        <v>2.9824342609752747E-8</v>
      </c>
      <c r="O61" s="35">
        <f t="shared" si="22"/>
        <v>5.0726647988784161E-8</v>
      </c>
      <c r="P61" s="35">
        <f t="shared" si="23"/>
        <v>1.4996065575060162E-8</v>
      </c>
      <c r="Q61" s="35">
        <f t="shared" si="24"/>
        <v>3.1043555571565568E-8</v>
      </c>
      <c r="R61" s="35">
        <f t="shared" si="25"/>
        <v>1.659340059192864E-8</v>
      </c>
      <c r="S61" s="35">
        <f t="shared" si="26"/>
        <v>6.7285924387492983E-8</v>
      </c>
      <c r="T61" s="35">
        <f t="shared" si="27"/>
        <v>9.3811629041767907E-8</v>
      </c>
      <c r="U61" s="35">
        <f t="shared" si="28"/>
        <v>7.6896712883142959E-8</v>
      </c>
      <c r="V61" s="35">
        <f t="shared" si="29"/>
        <v>4.5991441546633013E-8</v>
      </c>
      <c r="W61" s="17"/>
    </row>
    <row r="62" spans="1:28" x14ac:dyDescent="0.25">
      <c r="A62" s="9">
        <v>2000</v>
      </c>
      <c r="B62" s="2">
        <f>'Import '!B6</f>
        <v>423984.58600000013</v>
      </c>
      <c r="C62" s="2">
        <f>'Import '!C6</f>
        <v>233182.761</v>
      </c>
      <c r="D62" s="2">
        <f>'Import '!D6</f>
        <v>449747.63900000002</v>
      </c>
      <c r="E62" s="2">
        <f>'Import '!E6</f>
        <v>139729.405</v>
      </c>
      <c r="F62" s="2">
        <f>'Import '!F6</f>
        <v>247538.283</v>
      </c>
      <c r="G62" s="2">
        <f>'Import '!G6</f>
        <v>109080.32799999999</v>
      </c>
      <c r="H62" s="2">
        <f>'Import '!H6</f>
        <v>551876.08400000003</v>
      </c>
      <c r="I62" s="2">
        <f>'Import '!I6</f>
        <v>746233.38600000006</v>
      </c>
      <c r="J62" s="2">
        <f>'Import '!J6</f>
        <v>570513.36100000003</v>
      </c>
      <c r="K62" s="2">
        <f>'Import '!K6</f>
        <v>483922.73200000002</v>
      </c>
      <c r="L62" s="5">
        <v>10284.779</v>
      </c>
      <c r="M62" s="35">
        <f t="shared" si="20"/>
        <v>4.1224472203048803E-8</v>
      </c>
      <c r="N62" s="35">
        <f t="shared" si="21"/>
        <v>2.2672607841160221E-8</v>
      </c>
      <c r="O62" s="35">
        <f t="shared" si="22"/>
        <v>4.3729441245164335E-8</v>
      </c>
      <c r="P62" s="35">
        <f t="shared" si="23"/>
        <v>1.3586038649931126E-8</v>
      </c>
      <c r="Q62" s="35">
        <f t="shared" si="24"/>
        <v>2.4068410512272552E-8</v>
      </c>
      <c r="R62" s="35">
        <f t="shared" si="25"/>
        <v>1.0605996298024487E-8</v>
      </c>
      <c r="S62" s="35">
        <f t="shared" si="26"/>
        <v>5.3659498565793198E-8</v>
      </c>
      <c r="T62" s="35">
        <f t="shared" si="27"/>
        <v>7.2557065737630334E-8</v>
      </c>
      <c r="U62" s="35">
        <f t="shared" si="28"/>
        <v>5.5471620829188451E-8</v>
      </c>
      <c r="V62" s="35">
        <f t="shared" si="29"/>
        <v>4.7052321882657859E-8</v>
      </c>
      <c r="W62" s="1"/>
    </row>
    <row r="63" spans="1:28" x14ac:dyDescent="0.25">
      <c r="A63" s="9">
        <v>2001</v>
      </c>
      <c r="B63" s="2">
        <f>'Import '!B7</f>
        <v>439615.28000000026</v>
      </c>
      <c r="C63" s="2">
        <f>'Import '!C7</f>
        <v>236562.66800000001</v>
      </c>
      <c r="D63" s="2">
        <f>'Import '!D7</f>
        <v>513753.95799999998</v>
      </c>
      <c r="E63" s="2">
        <f>'Import '!E7</f>
        <v>150289.65900000001</v>
      </c>
      <c r="F63" s="2">
        <f>'Import '!F7</f>
        <v>220684.065</v>
      </c>
      <c r="G63" s="2">
        <f>'Import '!G7</f>
        <v>88801.038</v>
      </c>
      <c r="H63" s="2">
        <f>'Import '!H7</f>
        <v>586842.75199999998</v>
      </c>
      <c r="I63" s="2">
        <f>'Import '!I7</f>
        <v>697040.86600000004</v>
      </c>
      <c r="J63" s="2">
        <f>'Import '!J7</f>
        <v>479012.69300000003</v>
      </c>
      <c r="K63" s="2">
        <f>'Import '!K7</f>
        <v>471433.52600000001</v>
      </c>
      <c r="L63" s="5">
        <v>10621.824000000001</v>
      </c>
      <c r="M63" s="35">
        <f t="shared" si="20"/>
        <v>4.1387927346564979E-8</v>
      </c>
      <c r="N63" s="35">
        <f t="shared" si="21"/>
        <v>2.2271379002325777E-8</v>
      </c>
      <c r="O63" s="35">
        <f t="shared" si="22"/>
        <v>4.8367771674620102E-8</v>
      </c>
      <c r="P63" s="35">
        <f t="shared" si="23"/>
        <v>1.4149138509544125E-8</v>
      </c>
      <c r="Q63" s="35">
        <f t="shared" si="24"/>
        <v>2.0776475396316111E-8</v>
      </c>
      <c r="R63" s="35">
        <f t="shared" si="25"/>
        <v>8.3602437773399364E-9</v>
      </c>
      <c r="S63" s="35">
        <f t="shared" si="26"/>
        <v>5.5248773845245408E-8</v>
      </c>
      <c r="T63" s="35">
        <f t="shared" si="27"/>
        <v>6.5623462222684167E-8</v>
      </c>
      <c r="U63" s="35">
        <f t="shared" si="28"/>
        <v>4.5097027873932016E-8</v>
      </c>
      <c r="V63" s="35">
        <f t="shared" si="29"/>
        <v>4.4383481217538534E-8</v>
      </c>
      <c r="W63" s="1"/>
    </row>
    <row r="64" spans="1:28" x14ac:dyDescent="0.25">
      <c r="A64" s="9">
        <v>2002</v>
      </c>
      <c r="B64" s="2">
        <f>'Import '!B8</f>
        <v>432707.99800000014</v>
      </c>
      <c r="C64" s="2">
        <f>'Import '!C8</f>
        <v>242339.74799999999</v>
      </c>
      <c r="D64" s="2">
        <f>'Import '!D8</f>
        <v>446703.891</v>
      </c>
      <c r="E64" s="2">
        <f>'Import '!E8</f>
        <v>116169.345</v>
      </c>
      <c r="F64" s="2">
        <f>'Import '!F8</f>
        <v>214306.86300000001</v>
      </c>
      <c r="G64" s="2">
        <f>'Import '!G8</f>
        <v>96867.754000000001</v>
      </c>
      <c r="H64" s="2">
        <f>'Import '!H8</f>
        <v>597233.91899999999</v>
      </c>
      <c r="I64" s="2">
        <f>'Import '!I8</f>
        <v>808060.49399999995</v>
      </c>
      <c r="J64" s="2">
        <f>'Import '!J8</f>
        <v>600396.19900000002</v>
      </c>
      <c r="K64" s="2">
        <f>'Import '!K8</f>
        <v>868087.37199999997</v>
      </c>
      <c r="L64" s="5">
        <v>10977.513999999999</v>
      </c>
      <c r="M64" s="35">
        <f t="shared" si="20"/>
        <v>3.9417667606709516E-8</v>
      </c>
      <c r="N64" s="35">
        <f t="shared" si="21"/>
        <v>2.2076013567370537E-8</v>
      </c>
      <c r="O64" s="35">
        <f t="shared" si="22"/>
        <v>4.0692627766177302E-8</v>
      </c>
      <c r="P64" s="35">
        <f t="shared" si="23"/>
        <v>1.0582482062878718E-8</v>
      </c>
      <c r="Q64" s="35">
        <f t="shared" si="24"/>
        <v>1.9522349322442226E-8</v>
      </c>
      <c r="R64" s="35">
        <f t="shared" si="25"/>
        <v>8.8241977190828469E-9</v>
      </c>
      <c r="S64" s="35">
        <f t="shared" si="26"/>
        <v>5.4405206770859052E-8</v>
      </c>
      <c r="T64" s="35">
        <f t="shared" si="27"/>
        <v>7.3610518192005953E-8</v>
      </c>
      <c r="U64" s="35">
        <f t="shared" si="28"/>
        <v>5.4693275635995546E-8</v>
      </c>
      <c r="V64" s="35">
        <f t="shared" si="29"/>
        <v>7.9078685028322438E-8</v>
      </c>
      <c r="W64" s="1"/>
    </row>
    <row r="65" spans="1:23" x14ac:dyDescent="0.25">
      <c r="A65" s="9">
        <v>2003</v>
      </c>
      <c r="B65" s="2">
        <f>'Import '!B9</f>
        <v>510643.01800000016</v>
      </c>
      <c r="C65" s="2">
        <f>'Import '!C9</f>
        <v>211439.353</v>
      </c>
      <c r="D65" s="2">
        <f>'Import '!D9</f>
        <v>482782.04</v>
      </c>
      <c r="E65" s="2">
        <f>'Import '!E9</f>
        <v>96083.999000000011</v>
      </c>
      <c r="F65" s="2">
        <f>'Import '!F9</f>
        <v>187473.98699999999</v>
      </c>
      <c r="G65" s="2">
        <f>'Import '!G9</f>
        <v>73764.372000000003</v>
      </c>
      <c r="H65" s="2">
        <f>'Import '!H9</f>
        <v>571993.59</v>
      </c>
      <c r="I65" s="2">
        <f>'Import '!I9</f>
        <v>624701.90899999999</v>
      </c>
      <c r="J65" s="2">
        <f>'Import '!J9</f>
        <v>404450.01799999998</v>
      </c>
      <c r="K65" s="2">
        <f>'Import '!K9</f>
        <v>867950.44799999997</v>
      </c>
      <c r="L65" s="5">
        <v>11510.67</v>
      </c>
      <c r="M65" s="35">
        <f t="shared" si="20"/>
        <v>4.4362579936702217E-8</v>
      </c>
      <c r="N65" s="35">
        <f t="shared" si="21"/>
        <v>1.8368987469886637E-8</v>
      </c>
      <c r="O65" s="35">
        <f t="shared" si="22"/>
        <v>4.194213195235377E-8</v>
      </c>
      <c r="P65" s="35">
        <f t="shared" si="23"/>
        <v>8.3473854258700842E-9</v>
      </c>
      <c r="Q65" s="35">
        <f t="shared" si="24"/>
        <v>1.6286974346410767E-8</v>
      </c>
      <c r="R65" s="35">
        <f t="shared" si="25"/>
        <v>6.4083473855127464E-9</v>
      </c>
      <c r="S65" s="35">
        <f t="shared" si="26"/>
        <v>4.9692467076199732E-8</v>
      </c>
      <c r="T65" s="35">
        <f t="shared" si="27"/>
        <v>5.4271550570036319E-8</v>
      </c>
      <c r="U65" s="35">
        <f t="shared" si="28"/>
        <v>3.5136965789133035E-8</v>
      </c>
      <c r="V65" s="35">
        <f t="shared" si="29"/>
        <v>7.5403990210821784E-8</v>
      </c>
      <c r="W65" s="1"/>
    </row>
    <row r="66" spans="1:23" x14ac:dyDescent="0.25">
      <c r="A66" s="9">
        <v>2004</v>
      </c>
      <c r="B66" s="2">
        <f>'Import '!B10</f>
        <v>504836.96799999988</v>
      </c>
      <c r="C66" s="2">
        <f>'Import '!C10</f>
        <v>202564.14600000001</v>
      </c>
      <c r="D66" s="2">
        <f>'Import '!D10</f>
        <v>606355.46600000001</v>
      </c>
      <c r="E66" s="2">
        <f>'Import '!E10</f>
        <v>141653.79399999999</v>
      </c>
      <c r="F66" s="2">
        <f>'Import '!F10</f>
        <v>191182.89300000001</v>
      </c>
      <c r="G66" s="2">
        <f>'Import '!G10</f>
        <v>81664.202999999994</v>
      </c>
      <c r="H66" s="2">
        <f>'Import '!H10</f>
        <v>585054.9</v>
      </c>
      <c r="I66" s="2">
        <f>'Import '!I10</f>
        <v>745750.40399999998</v>
      </c>
      <c r="J66" s="2">
        <f>'Import '!J10</f>
        <v>367505.08500000002</v>
      </c>
      <c r="K66" s="2">
        <f>'Import '!K10</f>
        <v>665246.91500000004</v>
      </c>
      <c r="L66" s="5">
        <v>12274.928</v>
      </c>
      <c r="M66" s="35">
        <f t="shared" si="20"/>
        <v>4.1127489138836491E-8</v>
      </c>
      <c r="N66" s="35">
        <f t="shared" si="21"/>
        <v>1.6502267548942039E-8</v>
      </c>
      <c r="O66" s="35">
        <f t="shared" si="22"/>
        <v>4.9397883718747679E-8</v>
      </c>
      <c r="P66" s="35">
        <f t="shared" si="23"/>
        <v>1.1540091640456058E-8</v>
      </c>
      <c r="Q66" s="35">
        <f t="shared" si="24"/>
        <v>1.5575072456636814E-8</v>
      </c>
      <c r="R66" s="35">
        <f t="shared" si="25"/>
        <v>6.6529272513859139E-9</v>
      </c>
      <c r="S66" s="35">
        <f t="shared" si="26"/>
        <v>4.7662593214396044E-8</v>
      </c>
      <c r="T66" s="35">
        <f t="shared" si="27"/>
        <v>6.0753953424411117E-8</v>
      </c>
      <c r="U66" s="35">
        <f t="shared" si="28"/>
        <v>2.9939490072772728E-8</v>
      </c>
      <c r="V66" s="35">
        <f t="shared" si="29"/>
        <v>5.4195585913009026E-8</v>
      </c>
      <c r="W66" s="1"/>
    </row>
    <row r="67" spans="1:23" x14ac:dyDescent="0.25">
      <c r="A67" s="9">
        <v>2005</v>
      </c>
      <c r="B67" s="2">
        <f>'Import '!B11</f>
        <v>650714.20299999975</v>
      </c>
      <c r="C67" s="2">
        <f>'Import '!C11</f>
        <v>210058.56700000001</v>
      </c>
      <c r="D67" s="2">
        <f>'Import '!D11</f>
        <v>778812.13600000006</v>
      </c>
      <c r="E67" s="2">
        <f>'Import '!E11</f>
        <v>144515.05799999996</v>
      </c>
      <c r="F67" s="2">
        <f>'Import '!F11</f>
        <v>178278.41</v>
      </c>
      <c r="G67" s="2">
        <f>'Import '!G11</f>
        <v>146628.837</v>
      </c>
      <c r="H67" s="2">
        <f>'Import '!H11</f>
        <v>698294.12600000005</v>
      </c>
      <c r="I67" s="2">
        <f>'Import '!I11</f>
        <v>863280.02099999995</v>
      </c>
      <c r="J67" s="2">
        <f>'Import '!J11</f>
        <v>397479.30099999998</v>
      </c>
      <c r="K67" s="2">
        <f>'Import '!K11</f>
        <v>717222.49899999984</v>
      </c>
      <c r="L67" s="5">
        <v>13093.726000000001</v>
      </c>
      <c r="M67" s="35">
        <f t="shared" si="20"/>
        <v>4.9696641200526096E-8</v>
      </c>
      <c r="N67" s="35">
        <f t="shared" si="21"/>
        <v>1.6042688460106772E-8</v>
      </c>
      <c r="O67" s="35">
        <f t="shared" si="22"/>
        <v>5.9479794826927033E-8</v>
      </c>
      <c r="P67" s="35">
        <f t="shared" si="23"/>
        <v>1.1036969767047207E-8</v>
      </c>
      <c r="Q67" s="35">
        <f t="shared" si="24"/>
        <v>1.361555984904526E-8</v>
      </c>
      <c r="R67" s="35">
        <f t="shared" si="25"/>
        <v>1.1198404258650287E-8</v>
      </c>
      <c r="S67" s="35">
        <f t="shared" si="26"/>
        <v>5.3330436729774247E-8</v>
      </c>
      <c r="T67" s="35">
        <f t="shared" si="27"/>
        <v>6.5930814574858216E-8</v>
      </c>
      <c r="U67" s="35">
        <f t="shared" si="28"/>
        <v>3.0356470037634814E-8</v>
      </c>
      <c r="V67" s="35">
        <f t="shared" si="29"/>
        <v>5.4776043045348573E-8</v>
      </c>
      <c r="W67" s="1"/>
    </row>
    <row r="68" spans="1:23" x14ac:dyDescent="0.25">
      <c r="A68" s="9">
        <v>2006</v>
      </c>
      <c r="B68" s="2">
        <f>'Import '!B12</f>
        <v>696200.28299999982</v>
      </c>
      <c r="C68" s="2">
        <f>'Import '!C12</f>
        <v>253420.003</v>
      </c>
      <c r="D68" s="2">
        <f>'Import '!D12</f>
        <v>1013960.316</v>
      </c>
      <c r="E68" s="2">
        <f>'Import '!E12</f>
        <v>154362.39199999999</v>
      </c>
      <c r="F68" s="2">
        <f>'Import '!F12</f>
        <v>258031.03700000001</v>
      </c>
      <c r="G68" s="2">
        <f>'Import '!G12</f>
        <v>204820.53400000001</v>
      </c>
      <c r="H68" s="2">
        <f>'Import '!H12</f>
        <v>841175.59699999995</v>
      </c>
      <c r="I68" s="2">
        <f>'Import '!I12</f>
        <v>1164923.791</v>
      </c>
      <c r="J68" s="2">
        <f>'Import '!J12</f>
        <v>558129.522</v>
      </c>
      <c r="K68" s="2">
        <f>'Import '!K12</f>
        <v>865751.54599999986</v>
      </c>
      <c r="L68" s="5">
        <v>13855.888000000001</v>
      </c>
      <c r="M68" s="35">
        <f t="shared" si="20"/>
        <v>5.0245807630662126E-8</v>
      </c>
      <c r="N68" s="35">
        <f t="shared" si="21"/>
        <v>1.8289697708295564E-8</v>
      </c>
      <c r="O68" s="35">
        <f t="shared" si="22"/>
        <v>7.3179020788851633E-8</v>
      </c>
      <c r="P68" s="35">
        <f t="shared" si="23"/>
        <v>1.1140562914480832E-8</v>
      </c>
      <c r="Q68" s="35">
        <f t="shared" si="24"/>
        <v>1.862248287515026E-8</v>
      </c>
      <c r="R68" s="35">
        <f t="shared" si="25"/>
        <v>1.4782201905789076E-8</v>
      </c>
      <c r="S68" s="35">
        <f t="shared" si="26"/>
        <v>6.0708891194847985E-8</v>
      </c>
      <c r="T68" s="35">
        <f t="shared" si="27"/>
        <v>8.4074278819228328E-8</v>
      </c>
      <c r="U68" s="35">
        <f t="shared" si="28"/>
        <v>4.0281035903292521E-8</v>
      </c>
      <c r="V68" s="35">
        <f t="shared" si="29"/>
        <v>6.2482573906486525E-8</v>
      </c>
      <c r="W68" s="1"/>
    </row>
    <row r="69" spans="1:23" x14ac:dyDescent="0.25">
      <c r="A69" s="9">
        <v>2007</v>
      </c>
      <c r="B69" s="2">
        <f>'Import '!B13</f>
        <v>934458.95200000051</v>
      </c>
      <c r="C69" s="2">
        <f>'Import '!C13</f>
        <v>321913.82699999999</v>
      </c>
      <c r="D69" s="2">
        <f>'Import '!D13</f>
        <v>1050146.4720000001</v>
      </c>
      <c r="E69" s="2">
        <f>'Import '!E13</f>
        <v>182524.00300000003</v>
      </c>
      <c r="F69" s="2">
        <f>'Import '!F13</f>
        <v>333191.44199999998</v>
      </c>
      <c r="G69" s="2">
        <f>'Import '!G13</f>
        <v>285735.99</v>
      </c>
      <c r="H69" s="2">
        <f>'Import '!H13</f>
        <v>999143.20799999998</v>
      </c>
      <c r="I69" s="2">
        <f>'Import '!I13</f>
        <v>1411021.483</v>
      </c>
      <c r="J69" s="2">
        <f>'Import '!J13</f>
        <v>629510.19700000004</v>
      </c>
      <c r="K69" s="2">
        <f>'Import '!K13</f>
        <v>782768.49899999995</v>
      </c>
      <c r="L69" s="5">
        <v>14477.635</v>
      </c>
      <c r="M69" s="35">
        <f t="shared" si="20"/>
        <v>6.4545000063891695E-8</v>
      </c>
      <c r="N69" s="35">
        <f t="shared" si="21"/>
        <v>2.2235249541793256E-8</v>
      </c>
      <c r="O69" s="35">
        <f t="shared" si="22"/>
        <v>7.2535774800234995E-8</v>
      </c>
      <c r="P69" s="35">
        <f t="shared" si="23"/>
        <v>1.2607307961555877E-8</v>
      </c>
      <c r="Q69" s="35">
        <f t="shared" si="24"/>
        <v>2.3014217584570957E-8</v>
      </c>
      <c r="R69" s="35">
        <f t="shared" si="25"/>
        <v>1.9736371997221919E-8</v>
      </c>
      <c r="S69" s="35">
        <f t="shared" si="26"/>
        <v>6.9012874547534859E-8</v>
      </c>
      <c r="T69" s="35">
        <f t="shared" si="27"/>
        <v>9.7462153383477347E-8</v>
      </c>
      <c r="U69" s="35">
        <f t="shared" si="28"/>
        <v>4.3481562907201348E-8</v>
      </c>
      <c r="V69" s="35">
        <f t="shared" si="29"/>
        <v>5.4067428761672747E-8</v>
      </c>
      <c r="W69" s="1"/>
    </row>
    <row r="70" spans="1:23" x14ac:dyDescent="0.25">
      <c r="A70" s="9">
        <v>2008</v>
      </c>
      <c r="B70" s="2">
        <f>'Import '!B14</f>
        <v>1373656.3549999995</v>
      </c>
      <c r="C70" s="2">
        <f>'Import '!C14</f>
        <v>410703.446</v>
      </c>
      <c r="D70" s="2">
        <f>'Import '!D14</f>
        <v>1325419.578</v>
      </c>
      <c r="E70" s="2">
        <f>'Import '!E14</f>
        <v>160934.09700000001</v>
      </c>
      <c r="F70" s="2">
        <f>'Import '!F14</f>
        <v>441311.82400000002</v>
      </c>
      <c r="G70" s="2">
        <f>'Import '!G14</f>
        <v>282540.03999999998</v>
      </c>
      <c r="H70" s="2">
        <f>'Import '!H14</f>
        <v>1276020.686</v>
      </c>
      <c r="I70" s="2">
        <f>'Import '!I14</f>
        <v>1772114.2039999999</v>
      </c>
      <c r="J70" s="2">
        <f>'Import '!J14</f>
        <v>777887.60800000001</v>
      </c>
      <c r="K70" s="2">
        <f>'Import '!K14</f>
        <v>774554.36199999996</v>
      </c>
      <c r="L70" s="5">
        <v>14718.582</v>
      </c>
      <c r="M70" s="35">
        <f t="shared" si="20"/>
        <v>9.3328036287734748E-8</v>
      </c>
      <c r="N70" s="35">
        <f t="shared" si="21"/>
        <v>2.7903737330131391E-8</v>
      </c>
      <c r="O70" s="35">
        <f t="shared" si="22"/>
        <v>9.0050765624025462E-8</v>
      </c>
      <c r="P70" s="35">
        <f t="shared" si="23"/>
        <v>1.0934076190219954E-8</v>
      </c>
      <c r="Q70" s="35">
        <f t="shared" si="24"/>
        <v>2.9983311164078171E-8</v>
      </c>
      <c r="R70" s="35">
        <f t="shared" si="25"/>
        <v>1.9196145389549075E-8</v>
      </c>
      <c r="S70" s="35">
        <f t="shared" si="26"/>
        <v>8.6694539324508293E-8</v>
      </c>
      <c r="T70" s="35">
        <f t="shared" si="27"/>
        <v>1.2039979150165415E-7</v>
      </c>
      <c r="U70" s="35">
        <f t="shared" si="28"/>
        <v>5.2850716733446196E-8</v>
      </c>
      <c r="V70" s="35">
        <f t="shared" si="29"/>
        <v>5.2624251575321585E-8</v>
      </c>
      <c r="W70" s="1"/>
    </row>
    <row r="71" spans="1:23" x14ac:dyDescent="0.25">
      <c r="A71" s="9">
        <v>2009</v>
      </c>
      <c r="B71" s="2">
        <f>'Import '!B15</f>
        <v>1764345.4979999997</v>
      </c>
      <c r="C71" s="2">
        <f>'Import '!C15</f>
        <v>555971.52500000002</v>
      </c>
      <c r="D71" s="2">
        <f>'Import '!D15</f>
        <v>2230840.577</v>
      </c>
      <c r="E71" s="2">
        <f>'Import '!E15</f>
        <v>163641.53400000001</v>
      </c>
      <c r="F71" s="2">
        <f>'Import '!F15</f>
        <v>550148.05299999996</v>
      </c>
      <c r="G71" s="2">
        <f>'Import '!G15</f>
        <v>486926.18599999999</v>
      </c>
      <c r="H71" s="2">
        <f>'Import '!H15</f>
        <v>1560239.9369999999</v>
      </c>
      <c r="I71" s="2">
        <f>'Import '!I15</f>
        <v>2264625.3390000002</v>
      </c>
      <c r="J71" s="2">
        <f>'Import '!J15</f>
        <v>853457.804</v>
      </c>
      <c r="K71" s="2">
        <f>'Import '!K15</f>
        <v>1116718.952</v>
      </c>
      <c r="L71" s="5">
        <v>14418.739</v>
      </c>
      <c r="M71" s="35">
        <f t="shared" si="20"/>
        <v>1.2236475727870514E-7</v>
      </c>
      <c r="N71" s="35">
        <f t="shared" si="21"/>
        <v>3.8558956161145584E-8</v>
      </c>
      <c r="O71" s="35">
        <f t="shared" si="22"/>
        <v>1.5471814678107428E-7</v>
      </c>
      <c r="P71" s="35">
        <f t="shared" si="23"/>
        <v>1.1349226447610988E-8</v>
      </c>
      <c r="Q71" s="35">
        <f t="shared" si="24"/>
        <v>3.8155073963125344E-8</v>
      </c>
      <c r="R71" s="35">
        <f t="shared" si="25"/>
        <v>3.3770372429933016E-8</v>
      </c>
      <c r="S71" s="35">
        <f t="shared" si="26"/>
        <v>1.0820918091380944E-7</v>
      </c>
      <c r="T71" s="35">
        <f t="shared" si="27"/>
        <v>1.5706126166788929E-7</v>
      </c>
      <c r="U71" s="35">
        <f t="shared" si="28"/>
        <v>5.9190876816620372E-8</v>
      </c>
      <c r="V71" s="35">
        <f t="shared" si="29"/>
        <v>7.7449141148889654E-8</v>
      </c>
      <c r="W71" s="1"/>
    </row>
    <row r="72" spans="1:23" x14ac:dyDescent="0.25">
      <c r="A72" s="9">
        <v>2010</v>
      </c>
      <c r="B72" s="2">
        <f>'Import '!B16</f>
        <v>836980.30399999954</v>
      </c>
      <c r="C72" s="2">
        <f>'Import '!C16</f>
        <v>422745.71799999999</v>
      </c>
      <c r="D72" s="2">
        <f>'Import '!D16</f>
        <v>1654911.2690000001</v>
      </c>
      <c r="E72" s="2">
        <f>'Import '!E16</f>
        <v>102101.81</v>
      </c>
      <c r="F72" s="2">
        <f>'Import '!F16</f>
        <v>393112.402</v>
      </c>
      <c r="G72" s="2">
        <f>'Import '!G16</f>
        <v>375287.15600000002</v>
      </c>
      <c r="H72" s="2">
        <f>'Import '!H16</f>
        <v>1236790.865</v>
      </c>
      <c r="I72" s="2">
        <f>'Import '!I16</f>
        <v>2128809.7030000002</v>
      </c>
      <c r="J72" s="2">
        <f>'Import '!J16</f>
        <v>654232.90300000005</v>
      </c>
      <c r="K72" s="2">
        <f>'Import '!K16</f>
        <v>1669701.71</v>
      </c>
      <c r="L72" s="5">
        <v>14964.371999999999</v>
      </c>
      <c r="M72" s="35">
        <f t="shared" si="20"/>
        <v>5.5931535516492079E-8</v>
      </c>
      <c r="N72" s="35">
        <f t="shared" si="21"/>
        <v>2.8250147617287247E-8</v>
      </c>
      <c r="O72" s="35">
        <f t="shared" si="22"/>
        <v>1.1059009151870858E-7</v>
      </c>
      <c r="P72" s="35">
        <f t="shared" si="23"/>
        <v>6.8229933070362055E-9</v>
      </c>
      <c r="Q72" s="35">
        <f t="shared" si="24"/>
        <v>2.6269889708702776E-8</v>
      </c>
      <c r="R72" s="35">
        <f t="shared" si="25"/>
        <v>2.5078710686956994E-8</v>
      </c>
      <c r="S72" s="35">
        <f t="shared" si="26"/>
        <v>8.2649032314887659E-8</v>
      </c>
      <c r="T72" s="35">
        <f t="shared" si="27"/>
        <v>1.4225853934932922E-7</v>
      </c>
      <c r="U72" s="35">
        <f t="shared" si="28"/>
        <v>4.3719369112181921E-8</v>
      </c>
      <c r="V72" s="35">
        <f t="shared" si="29"/>
        <v>1.1157846851174243E-7</v>
      </c>
      <c r="W72" s="1"/>
    </row>
    <row r="73" spans="1:23" x14ac:dyDescent="0.25">
      <c r="A73" s="9">
        <v>2011</v>
      </c>
      <c r="B73" s="2">
        <f>'Import '!B17</f>
        <v>720651.67799999937</v>
      </c>
      <c r="C73" s="2">
        <f>'Import '!C17</f>
        <v>501296.18699999998</v>
      </c>
      <c r="D73" s="2">
        <f>'Import '!D17</f>
        <v>2569532.6150000002</v>
      </c>
      <c r="E73" s="2">
        <f>'Import '!E17</f>
        <v>113526.41</v>
      </c>
      <c r="F73" s="2">
        <f>'Import '!F17</f>
        <v>460468.26</v>
      </c>
      <c r="G73" s="2">
        <f>'Import '!G17</f>
        <v>427149.72600000002</v>
      </c>
      <c r="H73" s="2">
        <f>'Import '!H17</f>
        <v>1460989.182</v>
      </c>
      <c r="I73" s="2">
        <f>'Import '!I17</f>
        <v>2404130.0720000002</v>
      </c>
      <c r="J73" s="2">
        <f>'Import '!J17</f>
        <v>690315.68799999997</v>
      </c>
      <c r="K73" s="2">
        <f>'Import '!K17</f>
        <v>1148768.3770000001</v>
      </c>
      <c r="L73" s="5">
        <v>15517.925999999999</v>
      </c>
      <c r="M73" s="35">
        <f t="shared" si="20"/>
        <v>4.6439948096156624E-8</v>
      </c>
      <c r="N73" s="35">
        <f t="shared" si="21"/>
        <v>3.2304329006337578E-8</v>
      </c>
      <c r="O73" s="35">
        <f t="shared" si="22"/>
        <v>1.6558479625434484E-7</v>
      </c>
      <c r="P73" s="35">
        <f t="shared" si="23"/>
        <v>7.3158236480828691E-9</v>
      </c>
      <c r="Q73" s="35">
        <f t="shared" si="24"/>
        <v>2.9673312013473969E-8</v>
      </c>
      <c r="R73" s="35">
        <f t="shared" si="25"/>
        <v>2.7526212330178663E-8</v>
      </c>
      <c r="S73" s="35">
        <f t="shared" si="26"/>
        <v>9.4148482342292398E-8</v>
      </c>
      <c r="T73" s="35">
        <f t="shared" si="27"/>
        <v>1.5492599152747604E-7</v>
      </c>
      <c r="U73" s="35">
        <f t="shared" si="28"/>
        <v>4.4485048324112386E-8</v>
      </c>
      <c r="V73" s="35">
        <f t="shared" si="29"/>
        <v>7.4028473714850824E-8</v>
      </c>
      <c r="W73" s="1"/>
    </row>
    <row r="74" spans="1:23" x14ac:dyDescent="0.25">
      <c r="A74" s="9">
        <v>2012</v>
      </c>
      <c r="B74" s="2">
        <f>'Import '!B18</f>
        <v>947538.49200000055</v>
      </c>
      <c r="C74" s="2">
        <f>'Import '!C18</f>
        <v>655819.36800000002</v>
      </c>
      <c r="D74" s="2">
        <f>'Import '!D18</f>
        <v>3635157.0040000002</v>
      </c>
      <c r="E74" s="2">
        <f>'Import '!E18</f>
        <v>145380.54699999999</v>
      </c>
      <c r="F74" s="2">
        <f>'Import '!F18</f>
        <v>557990.12899999996</v>
      </c>
      <c r="G74" s="2">
        <f>'Import '!G18</f>
        <v>667860.27</v>
      </c>
      <c r="H74" s="2">
        <f>'Import '!H18</f>
        <v>1776254.2489999998</v>
      </c>
      <c r="I74" s="2">
        <f>'Import '!I18</f>
        <v>2560547.872</v>
      </c>
      <c r="J74" s="2">
        <f>'Import '!J18</f>
        <v>760486.18400000001</v>
      </c>
      <c r="K74" s="2">
        <f>'Import '!K18</f>
        <v>1914946.3049999999</v>
      </c>
      <c r="L74" s="5">
        <v>16155.254999999999</v>
      </c>
      <c r="M74" s="35">
        <f t="shared" si="20"/>
        <v>5.8652029448003178E-8</v>
      </c>
      <c r="N74" s="35">
        <f t="shared" si="21"/>
        <v>4.0594801381965193E-8</v>
      </c>
      <c r="O74" s="35">
        <f t="shared" si="22"/>
        <v>2.2501390439210029E-7</v>
      </c>
      <c r="P74" s="35">
        <f t="shared" si="23"/>
        <v>8.9989633094618443E-9</v>
      </c>
      <c r="Q74" s="35">
        <f t="shared" si="24"/>
        <v>3.4539233766350327E-8</v>
      </c>
      <c r="R74" s="35">
        <f t="shared" si="25"/>
        <v>4.134012555047878E-8</v>
      </c>
      <c r="S74" s="35">
        <f t="shared" si="26"/>
        <v>1.0994900724253501E-7</v>
      </c>
      <c r="T74" s="35">
        <f t="shared" si="27"/>
        <v>1.5849628322177521E-7</v>
      </c>
      <c r="U74" s="35">
        <f t="shared" si="28"/>
        <v>4.7073610661051164E-8</v>
      </c>
      <c r="V74" s="35">
        <f t="shared" si="29"/>
        <v>1.18533957217017E-7</v>
      </c>
      <c r="W74" s="1"/>
    </row>
    <row r="75" spans="1:23" x14ac:dyDescent="0.25">
      <c r="A75" s="9">
        <v>2013</v>
      </c>
      <c r="B75" s="2">
        <f>'Import '!B19</f>
        <v>866547.15599999949</v>
      </c>
      <c r="C75" s="2">
        <f>'Import '!C19</f>
        <v>635123.11199999996</v>
      </c>
      <c r="D75" s="2">
        <f>'Import '!D19</f>
        <v>4933724.9950000001</v>
      </c>
      <c r="E75" s="2">
        <f>'Import '!E19</f>
        <v>141996.63200000001</v>
      </c>
      <c r="F75" s="2">
        <f>'Import '!F19</f>
        <v>632184.86499999999</v>
      </c>
      <c r="G75" s="2">
        <f>'Import '!G19</f>
        <v>541558.96499999997</v>
      </c>
      <c r="H75" s="2">
        <f>'Import '!H19</f>
        <v>1870178.436</v>
      </c>
      <c r="I75" s="2">
        <f>'Import '!I19</f>
        <v>2605170.6519999998</v>
      </c>
      <c r="J75" s="2">
        <f>'Import '!J19</f>
        <v>695732.84199999995</v>
      </c>
      <c r="K75" s="2">
        <f>'Import '!K19</f>
        <v>1184419.416</v>
      </c>
      <c r="L75" s="5">
        <v>16663.16</v>
      </c>
      <c r="M75" s="35">
        <f t="shared" si="20"/>
        <v>5.2003770953408572E-8</v>
      </c>
      <c r="N75" s="35">
        <f t="shared" si="21"/>
        <v>3.8115406201464786E-8</v>
      </c>
      <c r="O75" s="35">
        <f t="shared" si="22"/>
        <v>2.9608579615151031E-7</v>
      </c>
      <c r="P75" s="35">
        <f t="shared" si="23"/>
        <v>8.521590862717516E-9</v>
      </c>
      <c r="Q75" s="35">
        <f t="shared" si="24"/>
        <v>3.7939074281228772E-8</v>
      </c>
      <c r="R75" s="35">
        <f t="shared" si="25"/>
        <v>3.2500375979106001E-8</v>
      </c>
      <c r="S75" s="35">
        <f t="shared" si="26"/>
        <v>1.1223432026098292E-7</v>
      </c>
      <c r="T75" s="35">
        <f t="shared" si="27"/>
        <v>1.5634313371533369E-7</v>
      </c>
      <c r="U75" s="35">
        <f t="shared" si="28"/>
        <v>4.1752755299715053E-8</v>
      </c>
      <c r="V75" s="35">
        <f t="shared" si="29"/>
        <v>7.1080120217293713E-8</v>
      </c>
      <c r="W75" s="1"/>
    </row>
    <row r="76" spans="1:23" x14ac:dyDescent="0.25">
      <c r="A76" s="9">
        <v>2014</v>
      </c>
      <c r="B76" s="2">
        <f>'Import '!B20</f>
        <v>1262092.7540000007</v>
      </c>
      <c r="C76" s="2">
        <f>'Import '!C20</f>
        <v>683740.53399999999</v>
      </c>
      <c r="D76" s="2">
        <f>'Import '!D20</f>
        <v>6152154.1799999997</v>
      </c>
      <c r="E76" s="2">
        <f>'Import '!E20</f>
        <v>187382.34</v>
      </c>
      <c r="F76" s="2">
        <f>'Import '!F20</f>
        <v>630013.83299999998</v>
      </c>
      <c r="G76" s="2">
        <f>'Import '!G20</f>
        <v>673844.98</v>
      </c>
      <c r="H76" s="2">
        <f>'Import '!H20</f>
        <v>1892591.473</v>
      </c>
      <c r="I76" s="2">
        <f>'Import '!I20</f>
        <v>2285759.469</v>
      </c>
      <c r="J76" s="2">
        <f>'Import '!J20</f>
        <v>683795.72499999998</v>
      </c>
      <c r="K76" s="2">
        <f>'Import '!K20</f>
        <v>1944322.9979999999</v>
      </c>
      <c r="L76" s="5">
        <v>17348.071499999998</v>
      </c>
      <c r="M76" s="35">
        <f t="shared" si="20"/>
        <v>7.2751184706611382E-8</v>
      </c>
      <c r="N76" s="35">
        <f t="shared" si="21"/>
        <v>3.9413057180447987E-8</v>
      </c>
      <c r="O76" s="35">
        <f t="shared" si="22"/>
        <v>3.5463043716415397E-7</v>
      </c>
      <c r="P76" s="35">
        <f t="shared" si="23"/>
        <v>1.0801335468325687E-8</v>
      </c>
      <c r="Q76" s="35">
        <f t="shared" si="24"/>
        <v>3.631607311510101E-8</v>
      </c>
      <c r="R76" s="35">
        <f t="shared" si="25"/>
        <v>3.8842644843837547E-8</v>
      </c>
      <c r="S76" s="35">
        <f t="shared" si="26"/>
        <v>1.0909520824836352E-7</v>
      </c>
      <c r="T76" s="35">
        <f t="shared" si="27"/>
        <v>1.3175870695483356E-7</v>
      </c>
      <c r="U76" s="35">
        <f t="shared" si="28"/>
        <v>3.9416238571532288E-8</v>
      </c>
      <c r="V76" s="35">
        <f t="shared" si="29"/>
        <v>1.1207718379532849E-7</v>
      </c>
      <c r="W76" s="1"/>
    </row>
    <row r="77" spans="1:23" x14ac:dyDescent="0.25">
      <c r="A77" s="10">
        <v>2015</v>
      </c>
      <c r="B77" s="2">
        <f>'Import '!B21</f>
        <v>2153402.5490000006</v>
      </c>
      <c r="C77" s="2">
        <f>'Import '!C21</f>
        <v>708199.64599999995</v>
      </c>
      <c r="D77" s="2">
        <f>'Import '!D21</f>
        <v>7706688.6960000005</v>
      </c>
      <c r="E77" s="2">
        <f>'Import '!E21</f>
        <v>156754.69</v>
      </c>
      <c r="F77" s="2">
        <f>'Import '!F21</f>
        <v>640656.22</v>
      </c>
      <c r="G77" s="2">
        <f>'Import '!G21</f>
        <v>552893.277</v>
      </c>
      <c r="H77" s="2">
        <f>'Import '!H21</f>
        <v>1947314.669</v>
      </c>
      <c r="I77" s="2">
        <f>'Import '!I21</f>
        <v>2388207.585</v>
      </c>
      <c r="J77" s="2">
        <f>'Import '!J21</f>
        <v>741087.81599999999</v>
      </c>
      <c r="K77" s="2">
        <f>'Import '!K21</f>
        <v>1231148.939</v>
      </c>
      <c r="L77" s="5">
        <v>17946.995999999999</v>
      </c>
      <c r="M77" s="35">
        <f t="shared" si="20"/>
        <v>1.1998679606325208E-7</v>
      </c>
      <c r="N77" s="35">
        <f t="shared" si="21"/>
        <v>3.9460623159441274E-8</v>
      </c>
      <c r="O77" s="35">
        <f t="shared" si="22"/>
        <v>4.2941385265812732E-7</v>
      </c>
      <c r="P77" s="35">
        <f t="shared" si="23"/>
        <v>8.7343135307992509E-9</v>
      </c>
      <c r="Q77" s="35">
        <f t="shared" si="24"/>
        <v>3.5697128366217944E-8</v>
      </c>
      <c r="R77" s="35">
        <f t="shared" si="25"/>
        <v>3.0807009540761033E-8</v>
      </c>
      <c r="S77" s="35">
        <f t="shared" si="26"/>
        <v>1.0850365537497195E-7</v>
      </c>
      <c r="T77" s="35">
        <f t="shared" si="27"/>
        <v>1.3307004609573658E-7</v>
      </c>
      <c r="U77" s="35">
        <f t="shared" si="28"/>
        <v>4.1293139865858327E-8</v>
      </c>
      <c r="V77" s="35">
        <f t="shared" si="29"/>
        <v>6.8599164952173615E-8</v>
      </c>
      <c r="W77" s="1"/>
    </row>
    <row r="78" spans="1:23" x14ac:dyDescent="0.25">
      <c r="A78" t="s">
        <v>60</v>
      </c>
      <c r="B78" s="14"/>
      <c r="C78" s="15"/>
      <c r="D78" s="16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x14ac:dyDescent="0.25">
      <c r="B79" s="14"/>
      <c r="C79" s="15"/>
      <c r="D79" s="16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x14ac:dyDescent="0.25"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32" x14ac:dyDescent="0.25">
      <c r="A81" s="103" t="s">
        <v>120</v>
      </c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"/>
    </row>
    <row r="82" spans="1:32" ht="66.75" customHeight="1" thickBot="1" x14ac:dyDescent="0.3">
      <c r="A82" s="11" t="s">
        <v>1</v>
      </c>
      <c r="B82" s="74" t="s">
        <v>87</v>
      </c>
      <c r="C82" s="74" t="s">
        <v>88</v>
      </c>
      <c r="D82" s="74" t="s">
        <v>89</v>
      </c>
      <c r="E82" s="74" t="s">
        <v>90</v>
      </c>
      <c r="F82" s="74" t="s">
        <v>91</v>
      </c>
      <c r="G82" s="74" t="s">
        <v>92</v>
      </c>
      <c r="H82" s="74" t="s">
        <v>93</v>
      </c>
      <c r="I82" s="74" t="s">
        <v>94</v>
      </c>
      <c r="J82" s="74" t="s">
        <v>95</v>
      </c>
      <c r="K82" s="74" t="s">
        <v>96</v>
      </c>
      <c r="L82" s="12" t="s">
        <v>3</v>
      </c>
      <c r="M82" s="13" t="s">
        <v>121</v>
      </c>
      <c r="N82" s="78" t="s">
        <v>122</v>
      </c>
      <c r="O82" s="78" t="s">
        <v>123</v>
      </c>
      <c r="P82" s="78" t="s">
        <v>124</v>
      </c>
      <c r="Q82" s="78" t="s">
        <v>125</v>
      </c>
      <c r="R82" s="78" t="s">
        <v>126</v>
      </c>
      <c r="S82" s="78" t="s">
        <v>127</v>
      </c>
      <c r="T82" s="78" t="s">
        <v>128</v>
      </c>
      <c r="U82" s="78" t="s">
        <v>129</v>
      </c>
      <c r="V82" s="78" t="s">
        <v>130</v>
      </c>
      <c r="W82" s="1"/>
      <c r="X82" s="79" t="s">
        <v>25</v>
      </c>
      <c r="Y82" s="80"/>
      <c r="Z82" s="80"/>
      <c r="AA82" s="81" t="s">
        <v>6</v>
      </c>
      <c r="AB82" s="79" t="s">
        <v>27</v>
      </c>
      <c r="AC82" s="81"/>
      <c r="AD82" s="1"/>
      <c r="AE82" s="1"/>
      <c r="AF82" s="1"/>
    </row>
    <row r="83" spans="1:32" x14ac:dyDescent="0.25">
      <c r="A83" s="9">
        <v>1995</v>
      </c>
      <c r="B83" s="2">
        <f>'Export '!B2</f>
        <v>2534870.2450000001</v>
      </c>
      <c r="C83" s="2">
        <f>'Export '!C2</f>
        <v>96439.933999999994</v>
      </c>
      <c r="D83" s="2">
        <f>'Export '!D2</f>
        <v>326512.27799999999</v>
      </c>
      <c r="E83" s="2">
        <f>'Export '!E2</f>
        <v>451159.15299999999</v>
      </c>
      <c r="F83" s="2">
        <f>'Export '!F2</f>
        <v>62033.220999999998</v>
      </c>
      <c r="G83" s="2">
        <f>'Export '!G2</f>
        <v>2229.9520000000002</v>
      </c>
      <c r="H83" s="2">
        <f>'Export '!H2</f>
        <v>45620.877</v>
      </c>
      <c r="I83" s="2">
        <f>'Export '!I2</f>
        <v>16002.513000000001</v>
      </c>
      <c r="J83" s="2">
        <f>'Export '!J2</f>
        <v>4782.3280000000004</v>
      </c>
      <c r="K83" s="2">
        <f>'Export '!K2</f>
        <v>8197.2379999999994</v>
      </c>
      <c r="L83" s="5">
        <v>7664.06</v>
      </c>
      <c r="M83" s="58">
        <f t="shared" ref="M83:M103" si="30">(B83/$L83)/1000000000</f>
        <v>3.3074770356703885E-7</v>
      </c>
      <c r="N83" s="58">
        <f t="shared" ref="N83:N103" si="31">(C83/$L83)/1000000000</f>
        <v>1.2583400182148886E-8</v>
      </c>
      <c r="O83" s="58">
        <f t="shared" ref="O83:O103" si="32">(D83/$L83)/1000000000</f>
        <v>4.2603043034631774E-8</v>
      </c>
      <c r="P83" s="58">
        <f t="shared" ref="P83:P103" si="33">(E83/$L83)/1000000000</f>
        <v>5.8866860776142148E-8</v>
      </c>
      <c r="Q83" s="58">
        <f t="shared" ref="Q83:Q103" si="34">(F83/$L83)/1000000000</f>
        <v>8.094041669819913E-9</v>
      </c>
      <c r="R83" s="58">
        <f t="shared" ref="R83:R103" si="35">(G83/$L83)/1000000000</f>
        <v>2.9096223150653831E-10</v>
      </c>
      <c r="S83" s="58">
        <f t="shared" ref="S83:S103" si="36">(H83/$L83)/1000000000</f>
        <v>5.9525730487496181E-9</v>
      </c>
      <c r="T83" s="58">
        <f t="shared" ref="T83:T103" si="37">(I83/$L83)/1000000000</f>
        <v>2.0879942223834363E-9</v>
      </c>
      <c r="U83" s="58">
        <f t="shared" ref="U83:U103" si="38">(J83/$L83)/1000000000</f>
        <v>6.2399407102762774E-10</v>
      </c>
      <c r="V83" s="58">
        <f t="shared" ref="V83:V103" si="39">(K83/$L83)/1000000000</f>
        <v>1.0695686098490878E-9</v>
      </c>
      <c r="W83" s="1"/>
    </row>
    <row r="84" spans="1:32" x14ac:dyDescent="0.25">
      <c r="A84" s="9">
        <v>1996</v>
      </c>
      <c r="B84" s="2">
        <f>'Export '!B3</f>
        <v>3138829.7680000002</v>
      </c>
      <c r="C84" s="2">
        <f>'Export '!C3</f>
        <v>97823.202000000005</v>
      </c>
      <c r="D84" s="2">
        <f>'Export '!D3</f>
        <v>391523.65700000001</v>
      </c>
      <c r="E84" s="2">
        <f>'Export '!E3</f>
        <v>393438.69799999997</v>
      </c>
      <c r="F84" s="2">
        <f>'Export '!F3</f>
        <v>58085.741000000002</v>
      </c>
      <c r="G84" s="2">
        <f>'Export '!G3</f>
        <v>1866.933</v>
      </c>
      <c r="H84" s="2">
        <f>'Export '!H3</f>
        <v>40673.421999999999</v>
      </c>
      <c r="I84" s="2">
        <f>'Export '!I3</f>
        <v>12104.54</v>
      </c>
      <c r="J84" s="2">
        <f>'Export '!J3</f>
        <v>4269.7619999999997</v>
      </c>
      <c r="K84" s="2">
        <f>'Export '!K3</f>
        <v>9563.5130000000008</v>
      </c>
      <c r="L84" s="5">
        <v>8100.201</v>
      </c>
      <c r="M84" s="58">
        <f t="shared" si="30"/>
        <v>3.8750023215473295E-7</v>
      </c>
      <c r="N84" s="58">
        <f t="shared" si="31"/>
        <v>1.2076638838962144E-8</v>
      </c>
      <c r="O84" s="58">
        <f t="shared" si="32"/>
        <v>4.8335054525190179E-8</v>
      </c>
      <c r="P84" s="58">
        <f t="shared" si="33"/>
        <v>4.8571473473312575E-8</v>
      </c>
      <c r="Q84" s="58">
        <f t="shared" si="34"/>
        <v>7.1709011912173537E-9</v>
      </c>
      <c r="R84" s="58">
        <f t="shared" si="35"/>
        <v>2.3047983624110068E-10</v>
      </c>
      <c r="S84" s="58">
        <f t="shared" si="36"/>
        <v>5.0212855211864496E-9</v>
      </c>
      <c r="T84" s="58">
        <f t="shared" si="37"/>
        <v>1.494350572288268E-9</v>
      </c>
      <c r="U84" s="58">
        <f t="shared" si="38"/>
        <v>5.271180307747918E-10</v>
      </c>
      <c r="V84" s="58">
        <f t="shared" si="39"/>
        <v>1.180651319640093E-9</v>
      </c>
      <c r="W84" s="1"/>
    </row>
    <row r="85" spans="1:32" x14ac:dyDescent="0.25">
      <c r="A85" s="9">
        <v>1997</v>
      </c>
      <c r="B85" s="2">
        <f>'Export '!B4</f>
        <v>3341749.9709999999</v>
      </c>
      <c r="C85" s="2">
        <f>'Export '!C4</f>
        <v>81926.697</v>
      </c>
      <c r="D85" s="2">
        <f>'Export '!D4</f>
        <v>385570.52299999999</v>
      </c>
      <c r="E85" s="2">
        <f>'Export '!E4</f>
        <v>348619.28499999997</v>
      </c>
      <c r="F85" s="2">
        <f>'Export '!F4</f>
        <v>57760.963000000003</v>
      </c>
      <c r="G85" s="2">
        <f>'Export '!G4</f>
        <v>1895.991</v>
      </c>
      <c r="H85" s="2">
        <f>'Export '!H4</f>
        <v>67189.027000000002</v>
      </c>
      <c r="I85" s="2">
        <f>'Export '!I4</f>
        <v>12261.035</v>
      </c>
      <c r="J85" s="2">
        <f>'Export '!J4</f>
        <v>2552.6799999999998</v>
      </c>
      <c r="K85" s="2">
        <f>'Export '!K4</f>
        <v>13721.991</v>
      </c>
      <c r="L85" s="5">
        <v>8608.5149999999994</v>
      </c>
      <c r="M85" s="58">
        <f t="shared" si="30"/>
        <v>3.881912235734038E-7</v>
      </c>
      <c r="N85" s="58">
        <f t="shared" si="31"/>
        <v>9.5169372417890901E-9</v>
      </c>
      <c r="O85" s="58">
        <f t="shared" si="32"/>
        <v>4.4789434995466701E-8</v>
      </c>
      <c r="P85" s="58">
        <f t="shared" si="33"/>
        <v>4.0497029394733005E-8</v>
      </c>
      <c r="Q85" s="58">
        <f t="shared" si="34"/>
        <v>6.7097476161684105E-9</v>
      </c>
      <c r="R85" s="58">
        <f t="shared" si="35"/>
        <v>2.2024600061683115E-10</v>
      </c>
      <c r="S85" s="58">
        <f t="shared" si="36"/>
        <v>7.8049497503344084E-9</v>
      </c>
      <c r="T85" s="58">
        <f t="shared" si="37"/>
        <v>1.4242915299560958E-9</v>
      </c>
      <c r="U85" s="58">
        <f t="shared" si="38"/>
        <v>2.965296569733572E-10</v>
      </c>
      <c r="V85" s="58">
        <f t="shared" si="39"/>
        <v>1.5940021014077341E-9</v>
      </c>
      <c r="W85" s="1"/>
    </row>
    <row r="86" spans="1:32" x14ac:dyDescent="0.25">
      <c r="A86" s="9">
        <v>1998</v>
      </c>
      <c r="B86" s="2">
        <f>'Export '!B5</f>
        <v>3097731.3829999999</v>
      </c>
      <c r="C86" s="2">
        <f>'Export '!C5</f>
        <v>91223.45</v>
      </c>
      <c r="D86" s="2">
        <f>'Export '!D5</f>
        <v>299950.92599999998</v>
      </c>
      <c r="E86" s="2">
        <f>'Export '!E5</f>
        <v>334497.745</v>
      </c>
      <c r="F86" s="2">
        <f>'Export '!F5</f>
        <v>63187.749000000003</v>
      </c>
      <c r="G86" s="2">
        <f>'Export '!G5</f>
        <v>2031.627</v>
      </c>
      <c r="H86" s="2">
        <f>'Export '!H5</f>
        <v>197117.49900000001</v>
      </c>
      <c r="I86" s="2">
        <f>'Export '!I5</f>
        <v>11916.132</v>
      </c>
      <c r="J86" s="2">
        <f>'Export '!J5</f>
        <v>3308.0709999999999</v>
      </c>
      <c r="K86" s="2">
        <f>'Export '!K5</f>
        <v>10795.772999999999</v>
      </c>
      <c r="L86" s="5">
        <v>9089.1679999999997</v>
      </c>
      <c r="M86" s="58">
        <f t="shared" si="30"/>
        <v>3.4081572515768223E-7</v>
      </c>
      <c r="N86" s="58">
        <f t="shared" si="31"/>
        <v>1.0036501690803822E-8</v>
      </c>
      <c r="O86" s="58">
        <f t="shared" si="32"/>
        <v>3.3000922196619092E-8</v>
      </c>
      <c r="P86" s="58">
        <f t="shared" si="33"/>
        <v>3.6801800230780205E-8</v>
      </c>
      <c r="Q86" s="58">
        <f t="shared" si="34"/>
        <v>6.9519838339438782E-9</v>
      </c>
      <c r="R86" s="58">
        <f t="shared" si="35"/>
        <v>2.2352177889109324E-10</v>
      </c>
      <c r="S86" s="58">
        <f t="shared" si="36"/>
        <v>2.1687078399255027E-8</v>
      </c>
      <c r="T86" s="58">
        <f t="shared" si="37"/>
        <v>1.3110256076243723E-9</v>
      </c>
      <c r="U86" s="58">
        <f t="shared" si="38"/>
        <v>3.6395751514330025E-10</v>
      </c>
      <c r="V86" s="58">
        <f t="shared" si="39"/>
        <v>1.187762510275968E-9</v>
      </c>
      <c r="W86" s="1"/>
    </row>
    <row r="87" spans="1:32" x14ac:dyDescent="0.25">
      <c r="A87" s="9">
        <v>1999</v>
      </c>
      <c r="B87" s="2">
        <f>'Export '!B6</f>
        <v>4373531.3940000003</v>
      </c>
      <c r="C87" s="2">
        <f>'Export '!C6</f>
        <v>80235.737999999998</v>
      </c>
      <c r="D87" s="2">
        <f>'Export '!D6</f>
        <v>513735.533</v>
      </c>
      <c r="E87" s="2">
        <f>'Export '!E6</f>
        <v>345779.962</v>
      </c>
      <c r="F87" s="2">
        <f>'Export '!F6</f>
        <v>90920.930999999997</v>
      </c>
      <c r="G87" s="2">
        <f>'Export '!G6</f>
        <v>3194.366</v>
      </c>
      <c r="H87" s="2">
        <f>'Export '!H6</f>
        <v>360299.58899999998</v>
      </c>
      <c r="I87" s="2">
        <f>'Export '!I6</f>
        <v>17304.973000000002</v>
      </c>
      <c r="J87" s="2">
        <f>'Export '!J6</f>
        <v>3395.835</v>
      </c>
      <c r="K87" s="2">
        <f>'Export '!K6</f>
        <v>8669.26</v>
      </c>
      <c r="L87" s="5">
        <v>9660.6239999999998</v>
      </c>
      <c r="M87" s="58">
        <f t="shared" si="30"/>
        <v>4.52717277269046E-7</v>
      </c>
      <c r="N87" s="58">
        <f t="shared" si="31"/>
        <v>8.3054405181280208E-9</v>
      </c>
      <c r="O87" s="58">
        <f t="shared" si="32"/>
        <v>5.3178297074805933E-8</v>
      </c>
      <c r="P87" s="58">
        <f t="shared" si="33"/>
        <v>3.5792715046150226E-8</v>
      </c>
      <c r="Q87" s="58">
        <f t="shared" si="34"/>
        <v>9.4114967107714783E-9</v>
      </c>
      <c r="R87" s="58">
        <f t="shared" si="35"/>
        <v>3.3065835084772991E-10</v>
      </c>
      <c r="S87" s="58">
        <f t="shared" si="36"/>
        <v>3.7295684937122078E-8</v>
      </c>
      <c r="T87" s="58">
        <f t="shared" si="37"/>
        <v>1.7912893618466054E-9</v>
      </c>
      <c r="U87" s="58">
        <f t="shared" si="38"/>
        <v>3.515130078553932E-10</v>
      </c>
      <c r="V87" s="58">
        <f t="shared" si="39"/>
        <v>8.9738095592996894E-10</v>
      </c>
    </row>
    <row r="88" spans="1:32" x14ac:dyDescent="0.25">
      <c r="A88" s="9">
        <v>2000</v>
      </c>
      <c r="B88" s="2">
        <f>'Export '!B7</f>
        <v>4930290.6859999998</v>
      </c>
      <c r="C88" s="2">
        <f>'Export '!C7</f>
        <v>82364.570999999996</v>
      </c>
      <c r="D88" s="2">
        <f>'Export '!D7</f>
        <v>669078.91</v>
      </c>
      <c r="E88" s="2">
        <f>'Export '!E7</f>
        <v>380693.55300000001</v>
      </c>
      <c r="F88" s="2">
        <f>'Export '!F7</f>
        <v>92350.517000000007</v>
      </c>
      <c r="G88" s="2">
        <f>'Export '!G7</f>
        <v>2652.7170000000001</v>
      </c>
      <c r="H88" s="2">
        <f>'Export '!H7</f>
        <v>399975.01</v>
      </c>
      <c r="I88" s="2">
        <f>'Export '!I7</f>
        <v>33609.277000000002</v>
      </c>
      <c r="J88" s="2">
        <f>'Export '!J7</f>
        <v>11842.357</v>
      </c>
      <c r="K88" s="2">
        <f>'Export '!K7</f>
        <v>6712.9970000000003</v>
      </c>
      <c r="L88" s="5">
        <v>10284.779</v>
      </c>
      <c r="M88" s="58">
        <f t="shared" si="30"/>
        <v>4.7937740674836082E-7</v>
      </c>
      <c r="N88" s="58">
        <f t="shared" si="31"/>
        <v>8.0083948327912541E-9</v>
      </c>
      <c r="O88" s="58">
        <f t="shared" si="32"/>
        <v>6.5055253982608671E-8</v>
      </c>
      <c r="P88" s="58">
        <f t="shared" si="33"/>
        <v>3.701523902458186E-8</v>
      </c>
      <c r="Q88" s="58">
        <f t="shared" si="34"/>
        <v>8.9793389823933029E-9</v>
      </c>
      <c r="R88" s="58">
        <f t="shared" si="35"/>
        <v>2.5792649506615548E-10</v>
      </c>
      <c r="S88" s="58">
        <f t="shared" si="36"/>
        <v>3.8889995594460515E-8</v>
      </c>
      <c r="T88" s="58">
        <f t="shared" si="37"/>
        <v>3.2678657460699935E-9</v>
      </c>
      <c r="U88" s="58">
        <f t="shared" si="38"/>
        <v>1.1514449654192861E-9</v>
      </c>
      <c r="V88" s="58">
        <f t="shared" si="39"/>
        <v>6.5271183756111829E-10</v>
      </c>
    </row>
    <row r="89" spans="1:32" x14ac:dyDescent="0.25">
      <c r="A89" s="9">
        <v>2001</v>
      </c>
      <c r="B89" s="2">
        <f>'Export '!B8</f>
        <v>3626256.423</v>
      </c>
      <c r="C89" s="2">
        <f>'Export '!C8</f>
        <v>107749.516</v>
      </c>
      <c r="D89" s="2">
        <f>'Export '!D8</f>
        <v>720637.04799999995</v>
      </c>
      <c r="E89" s="2">
        <f>'Export '!E8</f>
        <v>366918.20699999999</v>
      </c>
      <c r="F89" s="2">
        <f>'Export '!F8</f>
        <v>107079.405</v>
      </c>
      <c r="G89" s="2">
        <f>'Export '!G8</f>
        <v>2122.8879999999999</v>
      </c>
      <c r="H89" s="2">
        <f>'Export '!H8</f>
        <v>295922.09700000001</v>
      </c>
      <c r="I89" s="2">
        <f>'Export '!I8</f>
        <v>58985.383000000002</v>
      </c>
      <c r="J89" s="2">
        <f>'Export '!J8</f>
        <v>20139.505000000001</v>
      </c>
      <c r="K89" s="2">
        <f>'Export '!K8</f>
        <v>14282.447</v>
      </c>
      <c r="L89" s="5">
        <v>10621.824000000001</v>
      </c>
      <c r="M89" s="58">
        <f t="shared" si="30"/>
        <v>3.4139677168441126E-7</v>
      </c>
      <c r="N89" s="58">
        <f t="shared" si="31"/>
        <v>1.0144163187038309E-8</v>
      </c>
      <c r="O89" s="58">
        <f t="shared" si="32"/>
        <v>6.7844943392020045E-8</v>
      </c>
      <c r="P89" s="58">
        <f t="shared" si="33"/>
        <v>3.4543804058511982E-8</v>
      </c>
      <c r="Q89" s="58">
        <f t="shared" si="34"/>
        <v>1.0081075058295072E-8</v>
      </c>
      <c r="R89" s="58">
        <f t="shared" si="35"/>
        <v>1.998609654989576E-10</v>
      </c>
      <c r="S89" s="58">
        <f t="shared" si="36"/>
        <v>2.7859819273977801E-8</v>
      </c>
      <c r="T89" s="58">
        <f t="shared" si="37"/>
        <v>5.5532254158984371E-9</v>
      </c>
      <c r="U89" s="58">
        <f t="shared" si="38"/>
        <v>1.8960495862104287E-9</v>
      </c>
      <c r="V89" s="58">
        <f t="shared" si="39"/>
        <v>1.3446322401877493E-9</v>
      </c>
    </row>
    <row r="90" spans="1:32" x14ac:dyDescent="0.25">
      <c r="A90" s="9">
        <v>2002</v>
      </c>
      <c r="B90" s="2">
        <f>'Export '!B9</f>
        <v>3647619.764</v>
      </c>
      <c r="C90" s="2">
        <f>'Export '!C9</f>
        <v>119555.675</v>
      </c>
      <c r="D90" s="2">
        <f>'Export '!D9</f>
        <v>719522.13100000005</v>
      </c>
      <c r="E90" s="2">
        <f>'Export '!E9</f>
        <v>350813.31199999998</v>
      </c>
      <c r="F90" s="2">
        <f>'Export '!F9</f>
        <v>137411.489</v>
      </c>
      <c r="G90" s="2">
        <f>'Export '!G9</f>
        <v>2059.7399999999998</v>
      </c>
      <c r="H90" s="2">
        <f>'Export '!H9</f>
        <v>150333.826</v>
      </c>
      <c r="I90" s="2">
        <f>'Export '!I9</f>
        <v>44517.957000000002</v>
      </c>
      <c r="J90" s="2">
        <f>'Export '!J9</f>
        <v>21391.207999999999</v>
      </c>
      <c r="K90" s="2">
        <f>'Export '!K9</f>
        <v>12293.686</v>
      </c>
      <c r="L90" s="5">
        <v>10977.513999999999</v>
      </c>
      <c r="M90" s="58">
        <f t="shared" si="30"/>
        <v>3.3228103958692286E-7</v>
      </c>
      <c r="N90" s="58">
        <f t="shared" si="31"/>
        <v>1.089096083138678E-8</v>
      </c>
      <c r="O90" s="58">
        <f t="shared" si="32"/>
        <v>6.5545088897176541E-8</v>
      </c>
      <c r="P90" s="58">
        <f t="shared" si="33"/>
        <v>3.1957446103006561E-8</v>
      </c>
      <c r="Q90" s="58">
        <f t="shared" si="34"/>
        <v>1.25175416765581E-8</v>
      </c>
      <c r="R90" s="58">
        <f t="shared" si="35"/>
        <v>1.8763264615285392E-10</v>
      </c>
      <c r="S90" s="58">
        <f t="shared" si="36"/>
        <v>1.3694705923399416E-8</v>
      </c>
      <c r="T90" s="58">
        <f t="shared" si="37"/>
        <v>4.0553769277816458E-9</v>
      </c>
      <c r="U90" s="58">
        <f t="shared" si="38"/>
        <v>1.9486386444143909E-9</v>
      </c>
      <c r="V90" s="58">
        <f t="shared" si="39"/>
        <v>1.1198970914544041E-9</v>
      </c>
    </row>
    <row r="91" spans="1:32" x14ac:dyDescent="0.25">
      <c r="A91" s="9">
        <v>2003</v>
      </c>
      <c r="B91" s="2">
        <f>'Export '!B10</f>
        <v>3769557.5490000001</v>
      </c>
      <c r="C91" s="2">
        <f>'Export '!C10</f>
        <v>156564.93799999999</v>
      </c>
      <c r="D91" s="2">
        <f>'Export '!D10</f>
        <v>776026.94200000004</v>
      </c>
      <c r="E91" s="2">
        <f>'Export '!E10</f>
        <v>513378.02500000002</v>
      </c>
      <c r="F91" s="2">
        <f>'Export '!F10</f>
        <v>179346.80499999999</v>
      </c>
      <c r="G91" s="2">
        <f>'Export '!G10</f>
        <v>2988.2539999999999</v>
      </c>
      <c r="H91" s="2">
        <f>'Export '!H10</f>
        <v>137221.261</v>
      </c>
      <c r="I91" s="2">
        <f>'Export '!I10</f>
        <v>61517.877999999997</v>
      </c>
      <c r="J91" s="2">
        <f>'Export '!J10</f>
        <v>21281.608</v>
      </c>
      <c r="K91" s="2">
        <f>'Export '!K10</f>
        <v>36506.961000000003</v>
      </c>
      <c r="L91" s="5">
        <v>11510.67</v>
      </c>
      <c r="M91" s="58">
        <f t="shared" si="30"/>
        <v>3.2748376497632201E-7</v>
      </c>
      <c r="N91" s="58">
        <f t="shared" si="31"/>
        <v>1.3601722401910575E-8</v>
      </c>
      <c r="O91" s="58">
        <f t="shared" si="32"/>
        <v>6.7418051425329721E-8</v>
      </c>
      <c r="P91" s="58">
        <f t="shared" si="33"/>
        <v>4.4600186175087986E-8</v>
      </c>
      <c r="Q91" s="58">
        <f t="shared" si="34"/>
        <v>1.55809179656788E-8</v>
      </c>
      <c r="R91" s="58">
        <f t="shared" si="35"/>
        <v>2.596073034845061E-10</v>
      </c>
      <c r="S91" s="58">
        <f t="shared" si="36"/>
        <v>1.1921222743767304E-8</v>
      </c>
      <c r="T91" s="58">
        <f t="shared" si="37"/>
        <v>5.3444220014994777E-9</v>
      </c>
      <c r="U91" s="58">
        <f t="shared" si="38"/>
        <v>1.8488591889090731E-9</v>
      </c>
      <c r="V91" s="58">
        <f t="shared" si="39"/>
        <v>3.1715756771760464E-9</v>
      </c>
    </row>
    <row r="92" spans="1:32" x14ac:dyDescent="0.25">
      <c r="A92" s="9">
        <v>2004</v>
      </c>
      <c r="B92" s="2">
        <f>'Export '!B11</f>
        <v>4393977.8490000004</v>
      </c>
      <c r="C92" s="2">
        <f>'Export '!C11</f>
        <v>179721.72899999999</v>
      </c>
      <c r="D92" s="2">
        <f>'Export '!D11</f>
        <v>842436.30799999996</v>
      </c>
      <c r="E92" s="2">
        <f>'Export '!E11</f>
        <v>617700.25100000005</v>
      </c>
      <c r="F92" s="2">
        <f>'Export '!F11</f>
        <v>183823</v>
      </c>
      <c r="G92" s="2">
        <f>'Export '!G11</f>
        <v>3610.4879999999998</v>
      </c>
      <c r="H92" s="2">
        <f>'Export '!H11</f>
        <v>213310.481</v>
      </c>
      <c r="I92" s="2">
        <f>'Export '!I11</f>
        <v>92304.505999999994</v>
      </c>
      <c r="J92" s="2">
        <f>'Export '!J11</f>
        <v>37440.822</v>
      </c>
      <c r="K92" s="2">
        <f>'Export '!K11</f>
        <v>23608.788</v>
      </c>
      <c r="L92" s="5">
        <v>12274.928</v>
      </c>
      <c r="M92" s="58">
        <f t="shared" si="30"/>
        <v>3.5796363522458138E-7</v>
      </c>
      <c r="N92" s="58">
        <f t="shared" si="31"/>
        <v>1.4641367265046279E-8</v>
      </c>
      <c r="O92" s="58">
        <f t="shared" si="32"/>
        <v>6.8630651682844894E-8</v>
      </c>
      <c r="P92" s="58">
        <f t="shared" si="33"/>
        <v>5.0322107877129712E-8</v>
      </c>
      <c r="Q92" s="58">
        <f t="shared" si="34"/>
        <v>1.4975484988588123E-8</v>
      </c>
      <c r="R92" s="58">
        <f t="shared" si="35"/>
        <v>2.9413516722867944E-10</v>
      </c>
      <c r="S92" s="58">
        <f t="shared" si="36"/>
        <v>1.7377737857199653E-8</v>
      </c>
      <c r="T92" s="58">
        <f t="shared" si="37"/>
        <v>7.5197594641695649E-9</v>
      </c>
      <c r="U92" s="58">
        <f t="shared" si="38"/>
        <v>3.0501866894860807E-9</v>
      </c>
      <c r="V92" s="58">
        <f t="shared" si="39"/>
        <v>1.9233341327949132E-9</v>
      </c>
    </row>
    <row r="93" spans="1:32" x14ac:dyDescent="0.25">
      <c r="A93" s="9">
        <v>2005</v>
      </c>
      <c r="B93" s="2">
        <f>'Export '!B12</f>
        <v>5804696.1050000004</v>
      </c>
      <c r="C93" s="2">
        <f>'Export '!C12</f>
        <v>167584.704</v>
      </c>
      <c r="D93" s="2">
        <f>'Export '!D12</f>
        <v>1024950.1949999999</v>
      </c>
      <c r="E93" s="2">
        <f>'Export '!E12</f>
        <v>580702.82299999997</v>
      </c>
      <c r="F93" s="2">
        <f>'Export '!F12</f>
        <v>208956.54300000001</v>
      </c>
      <c r="G93" s="2">
        <f>'Export '!G12</f>
        <v>6257.0730000000003</v>
      </c>
      <c r="H93" s="2">
        <f>'Export '!H12</f>
        <v>318135.28399999999</v>
      </c>
      <c r="I93" s="2">
        <f>'Export '!I12</f>
        <v>109721.45600000001</v>
      </c>
      <c r="J93" s="2">
        <f>'Export '!J12</f>
        <v>55556.703999999998</v>
      </c>
      <c r="K93" s="2">
        <f>'Export '!K12</f>
        <v>42672.315000000002</v>
      </c>
      <c r="L93" s="5">
        <v>13093.726000000001</v>
      </c>
      <c r="M93" s="58">
        <f t="shared" si="30"/>
        <v>4.4331889219310073E-7</v>
      </c>
      <c r="N93" s="58">
        <f t="shared" si="31"/>
        <v>1.2798855268546172E-8</v>
      </c>
      <c r="O93" s="58">
        <f t="shared" si="32"/>
        <v>7.827796266700556E-8</v>
      </c>
      <c r="P93" s="58">
        <f t="shared" si="33"/>
        <v>4.4349700230476792E-8</v>
      </c>
      <c r="Q93" s="58">
        <f t="shared" si="34"/>
        <v>1.595852418173406E-8</v>
      </c>
      <c r="R93" s="58">
        <f t="shared" si="35"/>
        <v>4.7786802625929399E-10</v>
      </c>
      <c r="S93" s="58">
        <f t="shared" si="36"/>
        <v>2.4296772668070188E-8</v>
      </c>
      <c r="T93" s="58">
        <f t="shared" si="37"/>
        <v>8.3796969632631692E-9</v>
      </c>
      <c r="U93" s="58">
        <f t="shared" si="38"/>
        <v>4.2430018773876888E-9</v>
      </c>
      <c r="V93" s="58">
        <f t="shared" si="39"/>
        <v>3.2589894580045436E-9</v>
      </c>
    </row>
    <row r="94" spans="1:32" x14ac:dyDescent="0.25">
      <c r="A94" s="9">
        <v>2006</v>
      </c>
      <c r="B94" s="2">
        <f>'Export '!B13</f>
        <v>6601215.6200000001</v>
      </c>
      <c r="C94" s="2">
        <f>'Export '!C13</f>
        <v>178192.185</v>
      </c>
      <c r="D94" s="2">
        <f>'Export '!D13</f>
        <v>1413404.8259999999</v>
      </c>
      <c r="E94" s="2">
        <f>'Export '!E13</f>
        <v>516092.30200000003</v>
      </c>
      <c r="F94" s="2">
        <f>'Export '!F13</f>
        <v>244665.09599999999</v>
      </c>
      <c r="G94" s="2">
        <f>'Export '!G13</f>
        <v>8335.4030000000002</v>
      </c>
      <c r="H94" s="2">
        <f>'Export '!H13</f>
        <v>364826.97100000002</v>
      </c>
      <c r="I94" s="2">
        <f>'Export '!I13</f>
        <v>135319.79999999999</v>
      </c>
      <c r="J94" s="2">
        <f>'Export '!J13</f>
        <v>53373.642</v>
      </c>
      <c r="K94" s="2">
        <f>'Export '!K13</f>
        <v>64096.332000000002</v>
      </c>
      <c r="L94" s="5">
        <v>13855.888000000001</v>
      </c>
      <c r="M94" s="58">
        <f t="shared" si="30"/>
        <v>4.7641952792920955E-7</v>
      </c>
      <c r="N94" s="58">
        <f t="shared" si="31"/>
        <v>1.2860394440255289E-8</v>
      </c>
      <c r="O94" s="58">
        <f t="shared" si="32"/>
        <v>1.0200752387721378E-7</v>
      </c>
      <c r="P94" s="58">
        <f t="shared" si="33"/>
        <v>3.7247147349920845E-8</v>
      </c>
      <c r="Q94" s="58">
        <f t="shared" si="34"/>
        <v>1.7657843077253509E-8</v>
      </c>
      <c r="R94" s="58">
        <f t="shared" si="35"/>
        <v>6.0157840479080078E-10</v>
      </c>
      <c r="S94" s="58">
        <f t="shared" si="36"/>
        <v>2.6330103924050197E-8</v>
      </c>
      <c r="T94" s="58">
        <f t="shared" si="37"/>
        <v>9.7662307893943703E-9</v>
      </c>
      <c r="U94" s="58">
        <f t="shared" si="38"/>
        <v>3.8520549531000823E-9</v>
      </c>
      <c r="V94" s="58">
        <f t="shared" si="39"/>
        <v>4.6259274035702368E-9</v>
      </c>
    </row>
    <row r="95" spans="1:32" x14ac:dyDescent="0.25">
      <c r="A95" s="9">
        <v>2007</v>
      </c>
      <c r="B95" s="2">
        <f>'Export '!B14</f>
        <v>7481896.3789999997</v>
      </c>
      <c r="C95" s="2">
        <f>'Export '!C14</f>
        <v>143463.21799999999</v>
      </c>
      <c r="D95" s="2">
        <f>'Export '!D14</f>
        <v>1384917.3659999999</v>
      </c>
      <c r="E95" s="2">
        <f>'Export '!E14</f>
        <v>401135.24300000002</v>
      </c>
      <c r="F95" s="2">
        <f>'Export '!F14</f>
        <v>229560.601</v>
      </c>
      <c r="G95" s="2">
        <f>'Export '!G14</f>
        <v>8599.3979999999992</v>
      </c>
      <c r="H95" s="2">
        <f>'Export '!H14</f>
        <v>405516.13400000002</v>
      </c>
      <c r="I95" s="2">
        <f>'Export '!I14</f>
        <v>113148.70299999999</v>
      </c>
      <c r="J95" s="2">
        <f>'Export '!J14</f>
        <v>52946.237000000001</v>
      </c>
      <c r="K95" s="2">
        <f>'Export '!K14</f>
        <v>94401.236999999994</v>
      </c>
      <c r="L95" s="5">
        <v>14477.635</v>
      </c>
      <c r="M95" s="58">
        <f t="shared" si="30"/>
        <v>5.1678995768300551E-7</v>
      </c>
      <c r="N95" s="58">
        <f t="shared" si="31"/>
        <v>9.9092992743635262E-9</v>
      </c>
      <c r="O95" s="58">
        <f t="shared" si="32"/>
        <v>9.565908838011179E-8</v>
      </c>
      <c r="P95" s="58">
        <f t="shared" si="33"/>
        <v>2.7707235539506284E-8</v>
      </c>
      <c r="Q95" s="58">
        <f t="shared" si="34"/>
        <v>1.5856222442408582E-8</v>
      </c>
      <c r="R95" s="58">
        <f t="shared" si="35"/>
        <v>5.9397809103489623E-10</v>
      </c>
      <c r="S95" s="58">
        <f t="shared" si="36"/>
        <v>2.8009832683307739E-8</v>
      </c>
      <c r="T95" s="58">
        <f t="shared" si="37"/>
        <v>7.8154134290579916E-9</v>
      </c>
      <c r="U95" s="58">
        <f t="shared" si="38"/>
        <v>3.657105390486775E-9</v>
      </c>
      <c r="V95" s="58">
        <f t="shared" si="39"/>
        <v>6.5204874276772413E-9</v>
      </c>
    </row>
    <row r="96" spans="1:32" x14ac:dyDescent="0.25">
      <c r="A96" s="9">
        <v>2008</v>
      </c>
      <c r="B96" s="2">
        <f>'Export '!B15</f>
        <v>10412221.812999999</v>
      </c>
      <c r="C96" s="2">
        <f>'Export '!C15</f>
        <v>143890.59899999999</v>
      </c>
      <c r="D96" s="2">
        <f>'Export '!D15</f>
        <v>1968504.6240000001</v>
      </c>
      <c r="E96" s="2">
        <f>'Export '!E15</f>
        <v>374161.81400000001</v>
      </c>
      <c r="F96" s="2">
        <f>'Export '!F15</f>
        <v>207566.75</v>
      </c>
      <c r="G96" s="2">
        <f>'Export '!G15</f>
        <v>9551.4629999999997</v>
      </c>
      <c r="H96" s="2">
        <f>'Export '!H15</f>
        <v>335698.88900000002</v>
      </c>
      <c r="I96" s="2">
        <f>'Export '!I15</f>
        <v>115171.609</v>
      </c>
      <c r="J96" s="2">
        <f>'Export '!J15</f>
        <v>77262.710000000006</v>
      </c>
      <c r="K96" s="2">
        <f>'Export '!K15</f>
        <v>127120.333</v>
      </c>
      <c r="L96" s="5">
        <v>14718.582</v>
      </c>
      <c r="M96" s="58">
        <f t="shared" si="30"/>
        <v>7.0742017220137097E-7</v>
      </c>
      <c r="N96" s="58">
        <f t="shared" si="31"/>
        <v>9.7761183108535847E-9</v>
      </c>
      <c r="O96" s="58">
        <f t="shared" si="32"/>
        <v>1.3374281734476867E-7</v>
      </c>
      <c r="P96" s="58">
        <f t="shared" si="33"/>
        <v>2.542105034302897E-8</v>
      </c>
      <c r="Q96" s="58">
        <f t="shared" si="34"/>
        <v>1.41023605398944E-8</v>
      </c>
      <c r="R96" s="58">
        <f t="shared" si="35"/>
        <v>6.4893907578868668E-10</v>
      </c>
      <c r="S96" s="58">
        <f t="shared" si="36"/>
        <v>2.2807828158989775E-8</v>
      </c>
      <c r="T96" s="58">
        <f t="shared" si="37"/>
        <v>7.8249120057896876E-9</v>
      </c>
      <c r="U96" s="58">
        <f t="shared" si="38"/>
        <v>5.2493310836600976E-9</v>
      </c>
      <c r="V96" s="58">
        <f t="shared" si="39"/>
        <v>8.6367241762827429E-9</v>
      </c>
    </row>
    <row r="97" spans="1:28" x14ac:dyDescent="0.25">
      <c r="A97" s="9">
        <v>2009</v>
      </c>
      <c r="B97" s="2">
        <f>'Export '!B16</f>
        <v>9560549.1889999993</v>
      </c>
      <c r="C97" s="2">
        <f>'Export '!C16</f>
        <v>157357.26300000001</v>
      </c>
      <c r="D97" s="2">
        <f>'Export '!D16</f>
        <v>1469522.861</v>
      </c>
      <c r="E97" s="2">
        <f>'Export '!E16</f>
        <v>274004.13</v>
      </c>
      <c r="F97" s="2">
        <f>'Export '!F16</f>
        <v>167539.171</v>
      </c>
      <c r="G97" s="2">
        <f>'Export '!G16</f>
        <v>5719.393</v>
      </c>
      <c r="H97" s="2">
        <f>'Export '!H16</f>
        <v>231182.894</v>
      </c>
      <c r="I97" s="2">
        <f>'Export '!I16</f>
        <v>84901.046000000002</v>
      </c>
      <c r="J97" s="2">
        <f>'Export '!J16</f>
        <v>75509.256999999998</v>
      </c>
      <c r="K97" s="2">
        <f>'Export '!K16</f>
        <v>62781.514999999999</v>
      </c>
      <c r="L97" s="5">
        <v>14418.739</v>
      </c>
      <c r="M97" s="58">
        <f t="shared" si="30"/>
        <v>6.6306416871822146E-7</v>
      </c>
      <c r="N97" s="58">
        <f t="shared" si="31"/>
        <v>1.0913385907047766E-8</v>
      </c>
      <c r="O97" s="58">
        <f t="shared" si="32"/>
        <v>1.0191757136321006E-7</v>
      </c>
      <c r="P97" s="58">
        <f t="shared" si="33"/>
        <v>1.9003335173762422E-8</v>
      </c>
      <c r="Q97" s="58">
        <f t="shared" si="34"/>
        <v>1.1619543914346464E-8</v>
      </c>
      <c r="R97" s="58">
        <f t="shared" si="35"/>
        <v>3.9666388302056097E-10</v>
      </c>
      <c r="S97" s="58">
        <f t="shared" si="36"/>
        <v>1.603350292976383E-8</v>
      </c>
      <c r="T97" s="58">
        <f t="shared" si="37"/>
        <v>5.8882434864796438E-9</v>
      </c>
      <c r="U97" s="58">
        <f t="shared" si="38"/>
        <v>5.2368835443931673E-9</v>
      </c>
      <c r="V97" s="58">
        <f t="shared" si="39"/>
        <v>4.3541612758230805E-9</v>
      </c>
    </row>
    <row r="98" spans="1:28" x14ac:dyDescent="0.25">
      <c r="A98" s="9">
        <v>2010</v>
      </c>
      <c r="B98" s="2">
        <f>'Export '!B17</f>
        <v>13066561.892999999</v>
      </c>
      <c r="C98" s="2">
        <f>'Export '!C17</f>
        <v>207953.48499999999</v>
      </c>
      <c r="D98" s="2">
        <f>'Export '!D17</f>
        <v>1400876.9180000001</v>
      </c>
      <c r="E98" s="2">
        <f>'Export '!E17</f>
        <v>321676.74300000002</v>
      </c>
      <c r="F98" s="2">
        <f>'Export '!F17</f>
        <v>190029.052</v>
      </c>
      <c r="G98" s="2">
        <f>'Export '!G17</f>
        <v>7346.6940000000004</v>
      </c>
      <c r="H98" s="2">
        <f>'Export '!H17</f>
        <v>310816.80900000001</v>
      </c>
      <c r="I98" s="2">
        <f>'Export '!I17</f>
        <v>90538.736000000004</v>
      </c>
      <c r="J98" s="2">
        <f>'Export '!J17</f>
        <v>46315.194000000003</v>
      </c>
      <c r="K98" s="2">
        <f>'Export '!K17</f>
        <v>77493.205000000002</v>
      </c>
      <c r="L98" s="5">
        <v>14964.371999999999</v>
      </c>
      <c r="M98" s="58">
        <f t="shared" si="30"/>
        <v>8.7317809882031808E-7</v>
      </c>
      <c r="N98" s="58">
        <f t="shared" si="31"/>
        <v>1.3896572806396419E-8</v>
      </c>
      <c r="O98" s="58">
        <f t="shared" si="32"/>
        <v>9.3614146854943197E-8</v>
      </c>
      <c r="P98" s="58">
        <f t="shared" si="33"/>
        <v>2.1496173912276439E-8</v>
      </c>
      <c r="Q98" s="58">
        <f t="shared" si="34"/>
        <v>1.2698765574659598E-8</v>
      </c>
      <c r="R98" s="58">
        <f t="shared" si="35"/>
        <v>4.9094569421289453E-10</v>
      </c>
      <c r="S98" s="58">
        <f t="shared" si="36"/>
        <v>2.0770454583727272E-8</v>
      </c>
      <c r="T98" s="58">
        <f t="shared" si="37"/>
        <v>6.0502863735277363E-9</v>
      </c>
      <c r="U98" s="58">
        <f t="shared" si="38"/>
        <v>3.0950309174350922E-9</v>
      </c>
      <c r="V98" s="58">
        <f t="shared" si="39"/>
        <v>5.178513672341212E-9</v>
      </c>
    </row>
    <row r="99" spans="1:28" x14ac:dyDescent="0.25">
      <c r="A99" s="9">
        <v>2011</v>
      </c>
      <c r="B99" s="2">
        <f>'Export '!B18</f>
        <v>16836784.859999999</v>
      </c>
      <c r="C99" s="2">
        <f>'Export '!C18</f>
        <v>189437.50899999999</v>
      </c>
      <c r="D99" s="2">
        <f>'Export '!D18</f>
        <v>2028232.5490000001</v>
      </c>
      <c r="E99" s="2">
        <f>'Export '!E18</f>
        <v>308873.90100000001</v>
      </c>
      <c r="F99" s="2">
        <f>'Export '!F18</f>
        <v>191987.851</v>
      </c>
      <c r="G99" s="2">
        <f>'Export '!G18</f>
        <v>7954.9560000000001</v>
      </c>
      <c r="H99" s="2">
        <f>'Export '!H18</f>
        <v>329945.68400000001</v>
      </c>
      <c r="I99" s="2">
        <f>'Export '!I18</f>
        <v>98771.517999999996</v>
      </c>
      <c r="J99" s="2">
        <f>'Export '!J18</f>
        <v>47587.218999999997</v>
      </c>
      <c r="K99" s="2">
        <f>'Export '!K18</f>
        <v>13464.723</v>
      </c>
      <c r="L99" s="5">
        <v>15517.925999999999</v>
      </c>
      <c r="M99" s="58">
        <f t="shared" si="30"/>
        <v>1.0849893768020288E-6</v>
      </c>
      <c r="N99" s="58">
        <f t="shared" si="31"/>
        <v>1.2207656422643077E-8</v>
      </c>
      <c r="O99" s="58">
        <f t="shared" si="32"/>
        <v>1.3070255322779603E-7</v>
      </c>
      <c r="P99" s="58">
        <f t="shared" si="33"/>
        <v>1.9904328774347809E-8</v>
      </c>
      <c r="Q99" s="58">
        <f t="shared" si="34"/>
        <v>1.2372004544937255E-8</v>
      </c>
      <c r="R99" s="58">
        <f t="shared" si="35"/>
        <v>5.1263010275986635E-10</v>
      </c>
      <c r="S99" s="58">
        <f t="shared" si="36"/>
        <v>2.1262228212713477E-8</v>
      </c>
      <c r="T99" s="58">
        <f t="shared" si="37"/>
        <v>6.3649947808747118E-9</v>
      </c>
      <c r="U99" s="58">
        <f t="shared" si="38"/>
        <v>3.0665965928694338E-9</v>
      </c>
      <c r="V99" s="58">
        <f t="shared" si="39"/>
        <v>8.6768831092505536E-10</v>
      </c>
    </row>
    <row r="100" spans="1:28" x14ac:dyDescent="0.25">
      <c r="A100" s="9">
        <v>2012</v>
      </c>
      <c r="B100" s="2">
        <f>'Export '!B19</f>
        <v>16767746.028999999</v>
      </c>
      <c r="C100" s="2">
        <f>'Export '!C19</f>
        <v>226763.266</v>
      </c>
      <c r="D100" s="2">
        <f>'Export '!D19</f>
        <v>1494402.0989999999</v>
      </c>
      <c r="E100" s="2">
        <f>'Export '!E19</f>
        <v>299670.00900000002</v>
      </c>
      <c r="F100" s="2">
        <f>'Export '!F19</f>
        <v>196749.95600000001</v>
      </c>
      <c r="G100" s="2">
        <f>'Export '!G19</f>
        <v>14002.245999999999</v>
      </c>
      <c r="H100" s="2">
        <f>'Export '!H19</f>
        <v>332912.44199999998</v>
      </c>
      <c r="I100" s="2">
        <f>'Export '!I19</f>
        <v>111863.208</v>
      </c>
      <c r="J100" s="2">
        <f>'Export '!J19</f>
        <v>48655.618000000002</v>
      </c>
      <c r="K100" s="2">
        <f>'Export '!K19</f>
        <v>15615.584999999999</v>
      </c>
      <c r="L100" s="5">
        <v>16155.254999999999</v>
      </c>
      <c r="M100" s="58">
        <f t="shared" si="30"/>
        <v>1.0379128047808593E-6</v>
      </c>
      <c r="N100" s="58">
        <f t="shared" si="31"/>
        <v>1.4036501806997167E-8</v>
      </c>
      <c r="O100" s="58">
        <f t="shared" si="32"/>
        <v>9.2502538585741914E-8</v>
      </c>
      <c r="P100" s="58">
        <f t="shared" si="33"/>
        <v>1.854938278597274E-8</v>
      </c>
      <c r="Q100" s="58">
        <f t="shared" si="34"/>
        <v>1.2178697024590452E-8</v>
      </c>
      <c r="R100" s="58">
        <f t="shared" si="35"/>
        <v>8.6673011351414752E-10</v>
      </c>
      <c r="S100" s="58">
        <f t="shared" si="36"/>
        <v>2.0607068226406824E-8</v>
      </c>
      <c r="T100" s="58">
        <f t="shared" si="37"/>
        <v>6.924261362634017E-9</v>
      </c>
      <c r="U100" s="58">
        <f t="shared" si="38"/>
        <v>3.0117517798388203E-9</v>
      </c>
      <c r="V100" s="58">
        <f t="shared" si="39"/>
        <v>9.6659477055608232E-10</v>
      </c>
    </row>
    <row r="101" spans="1:28" x14ac:dyDescent="0.25">
      <c r="A101" s="9">
        <v>2013</v>
      </c>
      <c r="B101" s="2">
        <f>'Export '!B20</f>
        <v>14703450.045</v>
      </c>
      <c r="C101" s="2">
        <f>'Export '!C20</f>
        <v>180279.269</v>
      </c>
      <c r="D101" s="2">
        <f>'Export '!D20</f>
        <v>1109917.706</v>
      </c>
      <c r="E101" s="2">
        <f>'Export '!E20</f>
        <v>329579.13900000002</v>
      </c>
      <c r="F101" s="2">
        <f>'Export '!F20</f>
        <v>180092.83</v>
      </c>
      <c r="G101" s="2">
        <f>'Export '!G20</f>
        <v>10732.040999999999</v>
      </c>
      <c r="H101" s="2">
        <f>'Export '!H20</f>
        <v>244464.46400000001</v>
      </c>
      <c r="I101" s="2">
        <f>'Export '!I20</f>
        <v>106080.632</v>
      </c>
      <c r="J101" s="2">
        <f>'Export '!J20</f>
        <v>71017.123999999996</v>
      </c>
      <c r="K101" s="2">
        <f>'Export '!K20</f>
        <v>35358.743000000002</v>
      </c>
      <c r="L101" s="5">
        <v>16663.16</v>
      </c>
      <c r="M101" s="58">
        <f t="shared" si="30"/>
        <v>8.8239265811526738E-7</v>
      </c>
      <c r="N101" s="58">
        <f t="shared" si="31"/>
        <v>1.0819032464430517E-8</v>
      </c>
      <c r="O101" s="58">
        <f t="shared" si="32"/>
        <v>6.6609076909781818E-8</v>
      </c>
      <c r="P101" s="58">
        <f t="shared" si="33"/>
        <v>1.9778909822626684E-8</v>
      </c>
      <c r="Q101" s="58">
        <f t="shared" si="34"/>
        <v>1.0807843770329276E-8</v>
      </c>
      <c r="R101" s="58">
        <f t="shared" si="35"/>
        <v>6.4405796979684527E-10</v>
      </c>
      <c r="S101" s="58">
        <f t="shared" si="36"/>
        <v>1.4670954608849703E-8</v>
      </c>
      <c r="T101" s="58">
        <f t="shared" si="37"/>
        <v>6.3661773637173264E-9</v>
      </c>
      <c r="U101" s="58">
        <f t="shared" si="38"/>
        <v>4.2619241488409158E-9</v>
      </c>
      <c r="V101" s="58">
        <f t="shared" si="39"/>
        <v>2.1219710427073861E-9</v>
      </c>
    </row>
    <row r="102" spans="1:28" x14ac:dyDescent="0.25">
      <c r="A102" s="9">
        <v>2014</v>
      </c>
      <c r="B102" s="2">
        <f>'Export '!B21</f>
        <v>10805140.044</v>
      </c>
      <c r="C102" s="2">
        <f>'Export '!C21</f>
        <v>241868.83900000001</v>
      </c>
      <c r="D102" s="2">
        <f>'Export '!D21</f>
        <v>1190765.8489999999</v>
      </c>
      <c r="E102" s="2">
        <f>'Export '!E21</f>
        <v>325956.527</v>
      </c>
      <c r="F102" s="2">
        <f>'Export '!F21</f>
        <v>234813.715</v>
      </c>
      <c r="G102" s="2">
        <f>'Export '!G21</f>
        <v>13420.651</v>
      </c>
      <c r="H102" s="2">
        <f>'Export '!H21</f>
        <v>336779.77299999999</v>
      </c>
      <c r="I102" s="2">
        <f>'Export '!I21</f>
        <v>104813.13800000001</v>
      </c>
      <c r="J102" s="2">
        <f>'Export '!J21</f>
        <v>73875.142999999996</v>
      </c>
      <c r="K102" s="2">
        <f>'Export '!K21</f>
        <v>38622.177000000003</v>
      </c>
      <c r="L102" s="5">
        <v>17348.071499999998</v>
      </c>
      <c r="M102" s="58">
        <f t="shared" si="30"/>
        <v>6.2284387310716365E-7</v>
      </c>
      <c r="N102" s="58">
        <f t="shared" si="31"/>
        <v>1.3942116793788869E-8</v>
      </c>
      <c r="O102" s="58">
        <f t="shared" si="32"/>
        <v>6.8639666893233635E-8</v>
      </c>
      <c r="P102" s="58">
        <f t="shared" si="33"/>
        <v>1.8789208183745385E-8</v>
      </c>
      <c r="Q102" s="58">
        <f t="shared" si="34"/>
        <v>1.3535436201078606E-8</v>
      </c>
      <c r="R102" s="58">
        <f t="shared" si="35"/>
        <v>7.7361054224384539E-10</v>
      </c>
      <c r="S102" s="58">
        <f t="shared" si="36"/>
        <v>1.9413095743812219E-8</v>
      </c>
      <c r="T102" s="58">
        <f t="shared" si="37"/>
        <v>6.0417746145443321E-9</v>
      </c>
      <c r="U102" s="58">
        <f t="shared" si="38"/>
        <v>4.2584066476783891E-9</v>
      </c>
      <c r="V102" s="58">
        <f t="shared" si="39"/>
        <v>2.2263095353278895E-9</v>
      </c>
    </row>
    <row r="103" spans="1:28" x14ac:dyDescent="0.25">
      <c r="A103" s="10">
        <v>2015</v>
      </c>
      <c r="B103" s="2">
        <f>'Export '!B22</f>
        <v>7336043.2860000003</v>
      </c>
      <c r="C103" s="2">
        <f>'Export '!C22</f>
        <v>217016.85200000001</v>
      </c>
      <c r="D103" s="2">
        <f>'Export '!D22</f>
        <v>722791.07700000005</v>
      </c>
      <c r="E103" s="2">
        <f>'Export '!E22</f>
        <v>365398.20400000003</v>
      </c>
      <c r="F103" s="2">
        <f>'Export '!F22</f>
        <v>231467.41899999999</v>
      </c>
      <c r="G103" s="2">
        <f>'Export '!G22</f>
        <v>17268.47</v>
      </c>
      <c r="H103" s="2">
        <f>'Export '!H22</f>
        <v>246697.861</v>
      </c>
      <c r="I103" s="2">
        <f>'Export '!I22</f>
        <v>115597.15300000001</v>
      </c>
      <c r="J103" s="2">
        <f>'Export '!J22</f>
        <v>60024.165999999997</v>
      </c>
      <c r="K103" s="2">
        <f>'Export '!K22</f>
        <v>64505.279999999999</v>
      </c>
      <c r="L103" s="5">
        <v>17946.995999999999</v>
      </c>
      <c r="M103" s="58">
        <f t="shared" si="30"/>
        <v>4.0876162707118231E-7</v>
      </c>
      <c r="N103" s="58">
        <f t="shared" si="31"/>
        <v>1.2092098978570009E-8</v>
      </c>
      <c r="O103" s="58">
        <f t="shared" si="32"/>
        <v>4.0273652314849798E-8</v>
      </c>
      <c r="P103" s="58">
        <f t="shared" si="33"/>
        <v>2.0359853203288176E-8</v>
      </c>
      <c r="Q103" s="58">
        <f t="shared" si="34"/>
        <v>1.2897279243835569E-8</v>
      </c>
      <c r="R103" s="58">
        <f t="shared" si="35"/>
        <v>9.6219278145490207E-10</v>
      </c>
      <c r="S103" s="58">
        <f t="shared" si="36"/>
        <v>1.3745913856558503E-8</v>
      </c>
      <c r="T103" s="58">
        <f t="shared" si="37"/>
        <v>6.4410307440866432E-9</v>
      </c>
      <c r="U103" s="58">
        <f t="shared" si="38"/>
        <v>3.3445243984007126E-9</v>
      </c>
      <c r="V103" s="58">
        <f t="shared" si="39"/>
        <v>3.5942104182783571E-9</v>
      </c>
    </row>
    <row r="104" spans="1:28" x14ac:dyDescent="0.25">
      <c r="A104" t="s">
        <v>61</v>
      </c>
      <c r="B104" s="14"/>
      <c r="C104" s="15"/>
      <c r="D104" s="16"/>
    </row>
    <row r="106" spans="1:28" ht="15.75" x14ac:dyDescent="0.25">
      <c r="A106" s="100" t="s">
        <v>151</v>
      </c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  <c r="L106" s="100"/>
      <c r="M106" s="100"/>
      <c r="N106" s="100"/>
      <c r="O106" s="100"/>
      <c r="P106" s="100"/>
      <c r="Q106" s="100"/>
      <c r="R106" s="100"/>
      <c r="S106" s="100"/>
      <c r="T106" s="100"/>
      <c r="U106" s="100"/>
      <c r="V106" s="100"/>
    </row>
    <row r="107" spans="1:28" ht="72.75" customHeight="1" x14ac:dyDescent="0.25">
      <c r="A107" s="11" t="s">
        <v>1</v>
      </c>
      <c r="B107" s="83" t="s">
        <v>131</v>
      </c>
      <c r="C107" s="83" t="s">
        <v>132</v>
      </c>
      <c r="D107" s="83" t="s">
        <v>133</v>
      </c>
      <c r="E107" s="83" t="s">
        <v>134</v>
      </c>
      <c r="F107" s="83" t="s">
        <v>135</v>
      </c>
      <c r="G107" s="83" t="s">
        <v>136</v>
      </c>
      <c r="H107" s="83" t="s">
        <v>137</v>
      </c>
      <c r="I107" s="83" t="s">
        <v>138</v>
      </c>
      <c r="J107" s="83" t="s">
        <v>139</v>
      </c>
      <c r="K107" s="83" t="s">
        <v>140</v>
      </c>
      <c r="L107" s="12" t="s">
        <v>5</v>
      </c>
      <c r="M107" s="13" t="s">
        <v>141</v>
      </c>
      <c r="N107" s="78" t="s">
        <v>142</v>
      </c>
      <c r="O107" s="78" t="s">
        <v>143</v>
      </c>
      <c r="P107" s="78" t="s">
        <v>144</v>
      </c>
      <c r="Q107" s="78" t="s">
        <v>145</v>
      </c>
      <c r="R107" s="78" t="s">
        <v>146</v>
      </c>
      <c r="S107" s="78" t="s">
        <v>147</v>
      </c>
      <c r="T107" s="77" t="s">
        <v>148</v>
      </c>
      <c r="U107" s="78" t="s">
        <v>149</v>
      </c>
      <c r="V107" s="78" t="s">
        <v>150</v>
      </c>
      <c r="X107" s="79" t="s">
        <v>29</v>
      </c>
      <c r="Y107" s="84"/>
      <c r="Z107" s="84"/>
      <c r="AA107" s="81" t="s">
        <v>6</v>
      </c>
      <c r="AB107" s="79" t="s">
        <v>30</v>
      </c>
    </row>
    <row r="108" spans="1:28" x14ac:dyDescent="0.25">
      <c r="A108" s="9">
        <v>1995</v>
      </c>
      <c r="B108" s="3">
        <f t="shared" ref="B108:B128" si="40">B7+B32</f>
        <v>2990112.9060000004</v>
      </c>
      <c r="C108" s="3">
        <f t="shared" ref="C108:K108" si="41">C7+C32</f>
        <v>354063.049</v>
      </c>
      <c r="D108" s="3">
        <f t="shared" si="41"/>
        <v>894176.00300000003</v>
      </c>
      <c r="E108" s="3">
        <f t="shared" si="41"/>
        <v>605823.83499999996</v>
      </c>
      <c r="F108" s="3">
        <f t="shared" si="41"/>
        <v>362885.86200000002</v>
      </c>
      <c r="G108" s="3">
        <f t="shared" si="41"/>
        <v>247305.23699999999</v>
      </c>
      <c r="H108" s="3">
        <f t="shared" si="41"/>
        <v>782548.23600000003</v>
      </c>
      <c r="I108" s="3">
        <f t="shared" si="41"/>
        <v>964920.37900000007</v>
      </c>
      <c r="J108" s="3">
        <f t="shared" si="41"/>
        <v>692513.60800000001</v>
      </c>
      <c r="K108" s="3">
        <f t="shared" si="41"/>
        <v>301004.46400000004</v>
      </c>
      <c r="L108" s="5">
        <v>92507.277798198498</v>
      </c>
      <c r="M108" s="8">
        <f t="shared" ref="M108:M128" si="42">(B108/$L108)/1000</f>
        <v>3.2323001791522074E-2</v>
      </c>
      <c r="N108" s="8">
        <f t="shared" ref="N108:N128" si="43">(C108/$L108)/1000</f>
        <v>3.8274075016278891E-3</v>
      </c>
      <c r="O108" s="8">
        <f t="shared" ref="O108:O128" si="44">(D108/$L108)/1000</f>
        <v>9.6660070892002122E-3</v>
      </c>
      <c r="P108" s="8">
        <f t="shared" ref="P108:P128" si="45">(E108/$L108)/1000</f>
        <v>6.5489316021338792E-3</v>
      </c>
      <c r="Q108" s="8">
        <f t="shared" ref="Q108:Q128" si="46">(F108/$L108)/1000</f>
        <v>3.9227817598483797E-3</v>
      </c>
      <c r="R108" s="8">
        <f t="shared" ref="R108:R128" si="47">(G108/$L108)/1000</f>
        <v>2.6733597927234226E-3</v>
      </c>
      <c r="S108" s="8">
        <f t="shared" ref="S108:S128" si="48">(H108/$L108)/1000</f>
        <v>8.4593153601071527E-3</v>
      </c>
      <c r="T108" s="8">
        <f t="shared" ref="T108:T128" si="49">(I108/$L108)/1000</f>
        <v>1.0430750984857009E-2</v>
      </c>
      <c r="U108" s="8">
        <f t="shared" ref="U108:U128" si="50">(J108/$L108)/1000</f>
        <v>7.4860446062491974E-3</v>
      </c>
      <c r="V108" s="8">
        <f t="shared" ref="V108:V128" si="51">(K108/$L108)/1000</f>
        <v>3.2538463044673211E-3</v>
      </c>
      <c r="AA108" s="36"/>
    </row>
    <row r="109" spans="1:28" x14ac:dyDescent="0.25">
      <c r="A109" s="9">
        <v>1996</v>
      </c>
      <c r="B109" s="3">
        <f t="shared" si="40"/>
        <v>3799109.8200000003</v>
      </c>
      <c r="C109" s="3">
        <f t="shared" ref="C109:K109" si="52">C8+C33</f>
        <v>356682.68199999997</v>
      </c>
      <c r="D109" s="3">
        <f t="shared" si="52"/>
        <v>999530.37899999996</v>
      </c>
      <c r="E109" s="3">
        <f t="shared" si="52"/>
        <v>529333.40500000003</v>
      </c>
      <c r="F109" s="3">
        <f t="shared" si="52"/>
        <v>378171.87899999996</v>
      </c>
      <c r="G109" s="3">
        <f t="shared" si="52"/>
        <v>199778.81099999999</v>
      </c>
      <c r="H109" s="3">
        <f t="shared" si="52"/>
        <v>673278.59200000006</v>
      </c>
      <c r="I109" s="3">
        <f t="shared" si="52"/>
        <v>1030010.701</v>
      </c>
      <c r="J109" s="3">
        <f t="shared" si="52"/>
        <v>693084.90700000001</v>
      </c>
      <c r="K109" s="3">
        <f t="shared" si="52"/>
        <v>315429.85199999996</v>
      </c>
      <c r="L109" s="5">
        <v>97160.111573336981</v>
      </c>
      <c r="M109" s="8">
        <f t="shared" si="42"/>
        <v>3.9101538259683981E-2</v>
      </c>
      <c r="N109" s="8">
        <f t="shared" si="43"/>
        <v>3.6710814368587251E-3</v>
      </c>
      <c r="O109" s="8">
        <f t="shared" si="44"/>
        <v>1.0287456064164242E-2</v>
      </c>
      <c r="P109" s="8">
        <f t="shared" si="45"/>
        <v>5.4480526671735682E-3</v>
      </c>
      <c r="Q109" s="8">
        <f t="shared" si="46"/>
        <v>3.8922544743534362E-3</v>
      </c>
      <c r="R109" s="8">
        <f t="shared" si="47"/>
        <v>2.0561813666630656E-3</v>
      </c>
      <c r="S109" s="8">
        <f t="shared" si="48"/>
        <v>6.9295782095907298E-3</v>
      </c>
      <c r="T109" s="8">
        <f t="shared" si="49"/>
        <v>1.0601168363444522E-2</v>
      </c>
      <c r="U109" s="8">
        <f t="shared" si="50"/>
        <v>7.1334305382806783E-3</v>
      </c>
      <c r="V109" s="8">
        <f t="shared" si="51"/>
        <v>3.2464953661761882E-3</v>
      </c>
    </row>
    <row r="110" spans="1:28" x14ac:dyDescent="0.25">
      <c r="A110" s="9">
        <v>1997</v>
      </c>
      <c r="B110" s="3">
        <f t="shared" si="40"/>
        <v>3918700.5750000002</v>
      </c>
      <c r="C110" s="3">
        <f t="shared" ref="C110:K110" si="53">C9+C34</f>
        <v>360842.72200000001</v>
      </c>
      <c r="D110" s="3">
        <f t="shared" si="53"/>
        <v>1033164.3130000001</v>
      </c>
      <c r="E110" s="3">
        <f t="shared" si="53"/>
        <v>513858.35199999996</v>
      </c>
      <c r="F110" s="3">
        <f t="shared" si="53"/>
        <v>400737.71899999998</v>
      </c>
      <c r="G110" s="3">
        <f t="shared" si="53"/>
        <v>203786.06900000002</v>
      </c>
      <c r="H110" s="3">
        <f t="shared" si="53"/>
        <v>784118.08</v>
      </c>
      <c r="I110" s="3">
        <f t="shared" si="53"/>
        <v>1117503.379</v>
      </c>
      <c r="J110" s="3">
        <f t="shared" si="53"/>
        <v>903248.53700000001</v>
      </c>
      <c r="K110" s="3">
        <f t="shared" si="53"/>
        <v>479442.93799999997</v>
      </c>
      <c r="L110" s="5">
        <v>106659.5079635281</v>
      </c>
      <c r="M110" s="8">
        <f t="shared" si="42"/>
        <v>3.6740283635472874E-2</v>
      </c>
      <c r="N110" s="8">
        <f t="shared" si="43"/>
        <v>3.3831275700558182E-3</v>
      </c>
      <c r="O110" s="8">
        <f t="shared" si="44"/>
        <v>9.6865655273160219E-3</v>
      </c>
      <c r="P110" s="8">
        <f t="shared" si="45"/>
        <v>4.8177453825842915E-3</v>
      </c>
      <c r="Q110" s="8">
        <f t="shared" si="46"/>
        <v>3.7571682698651775E-3</v>
      </c>
      <c r="R110" s="8">
        <f t="shared" si="47"/>
        <v>1.910622624189154E-3</v>
      </c>
      <c r="S110" s="8">
        <f t="shared" si="48"/>
        <v>7.3516003867946473E-3</v>
      </c>
      <c r="T110" s="8">
        <f t="shared" si="49"/>
        <v>1.0477297339325125E-2</v>
      </c>
      <c r="U110" s="8">
        <f t="shared" si="50"/>
        <v>8.4685233810460024E-3</v>
      </c>
      <c r="V110" s="8">
        <f t="shared" si="51"/>
        <v>4.4950792212912144E-3</v>
      </c>
    </row>
    <row r="111" spans="1:28" x14ac:dyDescent="0.25">
      <c r="A111" s="9">
        <v>1998</v>
      </c>
      <c r="B111" s="3">
        <f t="shared" si="40"/>
        <v>3662924.9079999998</v>
      </c>
      <c r="C111" s="3">
        <f t="shared" ref="C111:K111" si="54">C10+C35</f>
        <v>379345.21</v>
      </c>
      <c r="D111" s="3">
        <f t="shared" si="54"/>
        <v>790001.99899999995</v>
      </c>
      <c r="E111" s="3">
        <f t="shared" si="54"/>
        <v>479369.09600000002</v>
      </c>
      <c r="F111" s="3">
        <f t="shared" si="54"/>
        <v>363087.86700000003</v>
      </c>
      <c r="G111" s="3">
        <f t="shared" si="54"/>
        <v>162334.231</v>
      </c>
      <c r="H111" s="3">
        <f t="shared" si="54"/>
        <v>847141.5149999999</v>
      </c>
      <c r="I111" s="3">
        <f t="shared" si="54"/>
        <v>918195.00699999998</v>
      </c>
      <c r="J111" s="3">
        <f t="shared" si="54"/>
        <v>746178.30099999998</v>
      </c>
      <c r="K111" s="3">
        <f t="shared" si="54"/>
        <v>455101.79699999996</v>
      </c>
      <c r="L111" s="5">
        <v>98443.743190849113</v>
      </c>
      <c r="M111" s="8">
        <f t="shared" si="42"/>
        <v>3.7208305873729607E-2</v>
      </c>
      <c r="N111" s="8">
        <f t="shared" si="43"/>
        <v>3.8534212302815223E-3</v>
      </c>
      <c r="O111" s="8">
        <f t="shared" si="44"/>
        <v>8.0249081698209428E-3</v>
      </c>
      <c r="P111" s="8">
        <f t="shared" si="45"/>
        <v>4.8694724566767595E-3</v>
      </c>
      <c r="Q111" s="8">
        <f t="shared" si="46"/>
        <v>3.6882777435239887E-3</v>
      </c>
      <c r="R111" s="8">
        <f t="shared" si="47"/>
        <v>1.649005063585289E-3</v>
      </c>
      <c r="S111" s="8">
        <f t="shared" si="48"/>
        <v>8.60533628183641E-3</v>
      </c>
      <c r="T111" s="8">
        <f t="shared" si="49"/>
        <v>9.3271037573198576E-3</v>
      </c>
      <c r="U111" s="8">
        <f t="shared" si="50"/>
        <v>7.5797432809255605E-3</v>
      </c>
      <c r="V111" s="8">
        <f t="shared" si="51"/>
        <v>4.6229631487875421E-3</v>
      </c>
    </row>
    <row r="112" spans="1:28" x14ac:dyDescent="0.25">
      <c r="A112" s="9">
        <v>1999</v>
      </c>
      <c r="B112" s="3">
        <f t="shared" si="40"/>
        <v>4797515.9800000004</v>
      </c>
      <c r="C112" s="3">
        <f t="shared" ref="C112:K112" si="55">C11+C36</f>
        <v>313418.49900000001</v>
      </c>
      <c r="D112" s="3">
        <f t="shared" si="55"/>
        <v>963483.17200000002</v>
      </c>
      <c r="E112" s="3">
        <f t="shared" si="55"/>
        <v>485509.36699999997</v>
      </c>
      <c r="F112" s="3">
        <f t="shared" si="55"/>
        <v>338459.21399999998</v>
      </c>
      <c r="G112" s="3">
        <f t="shared" si="55"/>
        <v>112274.69399999999</v>
      </c>
      <c r="H112" s="3">
        <f t="shared" si="55"/>
        <v>912175.67299999995</v>
      </c>
      <c r="I112" s="3">
        <f t="shared" si="55"/>
        <v>763538.35900000005</v>
      </c>
      <c r="J112" s="3">
        <f t="shared" si="55"/>
        <v>573909.196</v>
      </c>
      <c r="K112" s="3">
        <f t="shared" si="55"/>
        <v>492591.99200000003</v>
      </c>
      <c r="L112" s="5">
        <v>86186.156584381664</v>
      </c>
      <c r="M112" s="8">
        <f t="shared" si="42"/>
        <v>5.5664577353590781E-2</v>
      </c>
      <c r="N112" s="8">
        <f t="shared" si="43"/>
        <v>3.6365294778302778E-3</v>
      </c>
      <c r="O112" s="8">
        <f t="shared" si="44"/>
        <v>1.1179094302188651E-2</v>
      </c>
      <c r="P112" s="8">
        <f t="shared" si="45"/>
        <v>5.6332639282348756E-3</v>
      </c>
      <c r="Q112" s="8">
        <f t="shared" si="46"/>
        <v>3.9270716715233394E-3</v>
      </c>
      <c r="R112" s="8">
        <f t="shared" si="47"/>
        <v>1.3026998586492947E-3</v>
      </c>
      <c r="S112" s="8">
        <f t="shared" si="48"/>
        <v>1.0583784091902538E-2</v>
      </c>
      <c r="T112" s="8">
        <f t="shared" si="49"/>
        <v>8.859176337123794E-3</v>
      </c>
      <c r="U112" s="8">
        <f t="shared" si="50"/>
        <v>6.6589487075932761E-3</v>
      </c>
      <c r="V112" s="8">
        <f t="shared" si="51"/>
        <v>5.715442148968802E-3</v>
      </c>
    </row>
    <row r="113" spans="1:22" x14ac:dyDescent="0.25">
      <c r="A113" s="9">
        <v>2000</v>
      </c>
      <c r="B113" s="3">
        <f t="shared" si="40"/>
        <v>5369905.966</v>
      </c>
      <c r="C113" s="3">
        <f t="shared" ref="C113:K113" si="56">C12+C37</f>
        <v>318927.239</v>
      </c>
      <c r="D113" s="3">
        <f t="shared" si="56"/>
        <v>1182832.868</v>
      </c>
      <c r="E113" s="3">
        <f t="shared" si="56"/>
        <v>530983.21200000006</v>
      </c>
      <c r="F113" s="3">
        <f t="shared" si="56"/>
        <v>313034.58199999999</v>
      </c>
      <c r="G113" s="3">
        <f t="shared" si="56"/>
        <v>91453.755000000005</v>
      </c>
      <c r="H113" s="3">
        <f t="shared" si="56"/>
        <v>986817.76199999999</v>
      </c>
      <c r="I113" s="3">
        <f t="shared" si="56"/>
        <v>730650.14300000004</v>
      </c>
      <c r="J113" s="3">
        <f t="shared" si="56"/>
        <v>490855.05000000005</v>
      </c>
      <c r="K113" s="3">
        <f t="shared" si="56"/>
        <v>478146.52299999999</v>
      </c>
      <c r="L113" s="5">
        <v>99886.577575544405</v>
      </c>
      <c r="M113" s="8">
        <f t="shared" si="42"/>
        <v>5.3760035595760904E-2</v>
      </c>
      <c r="N113" s="8">
        <f t="shared" si="43"/>
        <v>3.1928938476122552E-3</v>
      </c>
      <c r="O113" s="8">
        <f t="shared" si="44"/>
        <v>1.1841759891166773E-2</v>
      </c>
      <c r="P113" s="8">
        <f t="shared" si="45"/>
        <v>5.315861498992859E-3</v>
      </c>
      <c r="Q113" s="8">
        <f t="shared" si="46"/>
        <v>3.1339003657748846E-3</v>
      </c>
      <c r="R113" s="8">
        <f t="shared" si="47"/>
        <v>9.1557601851793716E-4</v>
      </c>
      <c r="S113" s="8">
        <f t="shared" si="48"/>
        <v>9.8793830557831249E-3</v>
      </c>
      <c r="T113" s="8">
        <f t="shared" si="49"/>
        <v>7.3147980512938086E-3</v>
      </c>
      <c r="U113" s="8">
        <f t="shared" si="50"/>
        <v>4.914124218829757E-3</v>
      </c>
      <c r="V113" s="8">
        <f t="shared" si="51"/>
        <v>4.7868946419590448E-3</v>
      </c>
    </row>
    <row r="114" spans="1:22" x14ac:dyDescent="0.25">
      <c r="A114" s="9">
        <v>2001</v>
      </c>
      <c r="B114" s="3">
        <f t="shared" si="40"/>
        <v>4058964.4210000001</v>
      </c>
      <c r="C114" s="3">
        <f t="shared" ref="C114:K114" si="57">C13+C38</f>
        <v>350089.26399999997</v>
      </c>
      <c r="D114" s="3">
        <f t="shared" si="57"/>
        <v>1167340.939</v>
      </c>
      <c r="E114" s="3">
        <f t="shared" si="57"/>
        <v>483087.55200000003</v>
      </c>
      <c r="F114" s="3">
        <f t="shared" si="57"/>
        <v>321386.26800000004</v>
      </c>
      <c r="G114" s="3">
        <f t="shared" si="57"/>
        <v>98990.642000000007</v>
      </c>
      <c r="H114" s="3">
        <f t="shared" si="57"/>
        <v>893156.01600000006</v>
      </c>
      <c r="I114" s="3">
        <f t="shared" si="57"/>
        <v>867045.87699999998</v>
      </c>
      <c r="J114" s="3">
        <f t="shared" si="57"/>
        <v>620535.70400000003</v>
      </c>
      <c r="K114" s="3">
        <f t="shared" si="57"/>
        <v>882369.81900000002</v>
      </c>
      <c r="L114" s="5">
        <v>98203.544965267793</v>
      </c>
      <c r="M114" s="8">
        <f t="shared" si="42"/>
        <v>4.1332157840488923E-2</v>
      </c>
      <c r="N114" s="8">
        <f t="shared" si="43"/>
        <v>3.5649350960173386E-3</v>
      </c>
      <c r="O114" s="8">
        <f t="shared" si="44"/>
        <v>1.1886953158491989E-2</v>
      </c>
      <c r="P114" s="8">
        <f t="shared" si="45"/>
        <v>4.919247591019818E-3</v>
      </c>
      <c r="Q114" s="8">
        <f t="shared" si="46"/>
        <v>3.2726544455565893E-3</v>
      </c>
      <c r="R114" s="8">
        <f t="shared" si="47"/>
        <v>1.0080149554174505E-3</v>
      </c>
      <c r="S114" s="8">
        <f t="shared" si="48"/>
        <v>9.0949467895063019E-3</v>
      </c>
      <c r="T114" s="8">
        <f t="shared" si="49"/>
        <v>8.8290690250199533E-3</v>
      </c>
      <c r="U114" s="8">
        <f t="shared" si="50"/>
        <v>6.3188727476128125E-3</v>
      </c>
      <c r="V114" s="8">
        <f t="shared" si="51"/>
        <v>8.9851116811727402E-3</v>
      </c>
    </row>
    <row r="115" spans="1:22" x14ac:dyDescent="0.25">
      <c r="A115" s="9">
        <v>2002</v>
      </c>
      <c r="B115" s="3">
        <f t="shared" si="40"/>
        <v>4158262.7820000001</v>
      </c>
      <c r="C115" s="3">
        <f t="shared" ref="C115:K115" si="58">C14+C39</f>
        <v>330995.02799999999</v>
      </c>
      <c r="D115" s="3">
        <f t="shared" si="58"/>
        <v>1202304.1710000001</v>
      </c>
      <c r="E115" s="3">
        <f t="shared" si="58"/>
        <v>446897.31099999999</v>
      </c>
      <c r="F115" s="3">
        <f t="shared" si="58"/>
        <v>324885.47600000002</v>
      </c>
      <c r="G115" s="3">
        <f t="shared" si="58"/>
        <v>75824.112000000008</v>
      </c>
      <c r="H115" s="3">
        <f t="shared" si="58"/>
        <v>722327.41599999997</v>
      </c>
      <c r="I115" s="3">
        <f t="shared" si="58"/>
        <v>669219.86600000004</v>
      </c>
      <c r="J115" s="3">
        <f t="shared" si="58"/>
        <v>425841.22599999997</v>
      </c>
      <c r="K115" s="3">
        <f t="shared" si="58"/>
        <v>880244.13399999996</v>
      </c>
      <c r="L115" s="5">
        <v>97933.392356425305</v>
      </c>
      <c r="M115" s="8">
        <f t="shared" si="42"/>
        <v>4.2460111734577123E-2</v>
      </c>
      <c r="N115" s="8">
        <f t="shared" si="43"/>
        <v>3.3797974320684682E-3</v>
      </c>
      <c r="O115" s="8">
        <f t="shared" si="44"/>
        <v>1.2276754047529103E-2</v>
      </c>
      <c r="P115" s="8">
        <f t="shared" si="45"/>
        <v>4.563278165362966E-3</v>
      </c>
      <c r="Q115" s="8">
        <f t="shared" si="46"/>
        <v>3.3174126636764524E-3</v>
      </c>
      <c r="R115" s="8">
        <f t="shared" si="47"/>
        <v>7.7424165726885767E-4</v>
      </c>
      <c r="S115" s="8">
        <f t="shared" si="48"/>
        <v>7.3757009598024899E-3</v>
      </c>
      <c r="T115" s="8">
        <f t="shared" si="49"/>
        <v>6.8334186113393957E-3</v>
      </c>
      <c r="U115" s="8">
        <f t="shared" si="50"/>
        <v>4.3482740233297046E-3</v>
      </c>
      <c r="V115" s="8">
        <f t="shared" si="51"/>
        <v>8.9881920029521792E-3</v>
      </c>
    </row>
    <row r="116" spans="1:22" x14ac:dyDescent="0.25">
      <c r="A116" s="9">
        <v>2003</v>
      </c>
      <c r="B116" s="3">
        <f t="shared" si="40"/>
        <v>4274394.517</v>
      </c>
      <c r="C116" s="3">
        <f t="shared" ref="C116:K116" si="59">C15+C40</f>
        <v>359129.08400000003</v>
      </c>
      <c r="D116" s="3">
        <f t="shared" si="59"/>
        <v>1382382.4080000001</v>
      </c>
      <c r="E116" s="3">
        <f t="shared" si="59"/>
        <v>655031.81900000002</v>
      </c>
      <c r="F116" s="3">
        <f t="shared" si="59"/>
        <v>370529.69799999997</v>
      </c>
      <c r="G116" s="3">
        <f t="shared" si="59"/>
        <v>84652.456999999995</v>
      </c>
      <c r="H116" s="3">
        <f t="shared" si="59"/>
        <v>722276.16100000008</v>
      </c>
      <c r="I116" s="3">
        <f t="shared" si="59"/>
        <v>807268.28200000001</v>
      </c>
      <c r="J116" s="3">
        <f t="shared" si="59"/>
        <v>388786.69300000003</v>
      </c>
      <c r="K116" s="3">
        <f t="shared" si="59"/>
        <v>701753.87600000005</v>
      </c>
      <c r="L116" s="5">
        <v>94684.582573316715</v>
      </c>
      <c r="M116" s="8">
        <f t="shared" si="42"/>
        <v>4.5143511233100973E-2</v>
      </c>
      <c r="N116" s="8">
        <f t="shared" si="43"/>
        <v>3.7928992687053047E-3</v>
      </c>
      <c r="O116" s="8">
        <f t="shared" si="44"/>
        <v>1.4599868008390761E-2</v>
      </c>
      <c r="P116" s="8">
        <f t="shared" si="45"/>
        <v>6.9180409439181089E-3</v>
      </c>
      <c r="Q116" s="8">
        <f t="shared" si="46"/>
        <v>3.9133055026470574E-3</v>
      </c>
      <c r="R116" s="8">
        <f t="shared" si="47"/>
        <v>8.9404689442921094E-4</v>
      </c>
      <c r="S116" s="8">
        <f t="shared" si="48"/>
        <v>7.6282340944020428E-3</v>
      </c>
      <c r="T116" s="8">
        <f t="shared" si="49"/>
        <v>8.5258683099216429E-3</v>
      </c>
      <c r="U116" s="8">
        <f t="shared" si="50"/>
        <v>4.1061245921314854E-3</v>
      </c>
      <c r="V116" s="8">
        <f t="shared" si="51"/>
        <v>7.4114904129889778E-3</v>
      </c>
    </row>
    <row r="117" spans="1:22" x14ac:dyDescent="0.25">
      <c r="A117" s="9">
        <v>2004</v>
      </c>
      <c r="B117" s="3">
        <f t="shared" si="40"/>
        <v>5044692.0520000001</v>
      </c>
      <c r="C117" s="3">
        <f t="shared" ref="C117:K117" si="60">C16+C41</f>
        <v>389780.29599999997</v>
      </c>
      <c r="D117" s="3">
        <f t="shared" si="60"/>
        <v>1621248.4440000001</v>
      </c>
      <c r="E117" s="3">
        <f t="shared" si="60"/>
        <v>762215.30900000001</v>
      </c>
      <c r="F117" s="3">
        <f t="shared" si="60"/>
        <v>362101.41000000003</v>
      </c>
      <c r="G117" s="3">
        <f t="shared" si="60"/>
        <v>150239.32500000001</v>
      </c>
      <c r="H117" s="3">
        <f t="shared" si="60"/>
        <v>911604.60700000008</v>
      </c>
      <c r="I117" s="3">
        <f t="shared" si="60"/>
        <v>955584.527</v>
      </c>
      <c r="J117" s="3">
        <f t="shared" si="60"/>
        <v>434920.12299999996</v>
      </c>
      <c r="K117" s="3">
        <f t="shared" si="60"/>
        <v>740831.28699999978</v>
      </c>
      <c r="L117" s="5">
        <v>117074.86551527939</v>
      </c>
      <c r="M117" s="8">
        <f t="shared" si="42"/>
        <v>4.3089454169320571E-2</v>
      </c>
      <c r="N117" s="8">
        <f t="shared" si="43"/>
        <v>3.3293251654355296E-3</v>
      </c>
      <c r="O117" s="8">
        <f t="shared" si="44"/>
        <v>1.3847963325556087E-2</v>
      </c>
      <c r="P117" s="8">
        <f t="shared" si="45"/>
        <v>6.5104948499857436E-3</v>
      </c>
      <c r="Q117" s="8">
        <f t="shared" si="46"/>
        <v>3.0929047700058417E-3</v>
      </c>
      <c r="R117" s="8">
        <f t="shared" si="47"/>
        <v>1.2832756573219581E-3</v>
      </c>
      <c r="S117" s="8">
        <f t="shared" si="48"/>
        <v>7.7865099651216506E-3</v>
      </c>
      <c r="T117" s="8">
        <f t="shared" si="49"/>
        <v>8.16216634368277E-3</v>
      </c>
      <c r="U117" s="8">
        <f t="shared" si="50"/>
        <v>3.7148889395327875E-3</v>
      </c>
      <c r="V117" s="8">
        <f t="shared" si="51"/>
        <v>6.3278423061977731E-3</v>
      </c>
    </row>
    <row r="118" spans="1:22" x14ac:dyDescent="0.25">
      <c r="A118" s="9">
        <v>2005</v>
      </c>
      <c r="B118" s="3">
        <f t="shared" si="40"/>
        <v>6500896.3880000003</v>
      </c>
      <c r="C118" s="3">
        <f t="shared" ref="C118:K118" si="61">C17+C42</f>
        <v>421004.70699999999</v>
      </c>
      <c r="D118" s="3">
        <f t="shared" si="61"/>
        <v>2038910.5109999999</v>
      </c>
      <c r="E118" s="3">
        <f t="shared" si="61"/>
        <v>735065.21499999997</v>
      </c>
      <c r="F118" s="3">
        <f t="shared" si="61"/>
        <v>466987.58</v>
      </c>
      <c r="G118" s="3">
        <f t="shared" si="61"/>
        <v>211077.60700000002</v>
      </c>
      <c r="H118" s="3">
        <f t="shared" si="61"/>
        <v>1159310.8810000001</v>
      </c>
      <c r="I118" s="3">
        <f t="shared" si="61"/>
        <v>1274645.247</v>
      </c>
      <c r="J118" s="3">
        <f t="shared" si="61"/>
        <v>613686.22600000002</v>
      </c>
      <c r="K118" s="3">
        <f t="shared" si="61"/>
        <v>908423.8609999998</v>
      </c>
      <c r="L118" s="5">
        <v>146566.26631057015</v>
      </c>
      <c r="M118" s="8">
        <f t="shared" si="42"/>
        <v>4.4354656440689894E-2</v>
      </c>
      <c r="N118" s="8">
        <f t="shared" si="43"/>
        <v>2.8724529702346506E-3</v>
      </c>
      <c r="O118" s="8">
        <f t="shared" si="44"/>
        <v>1.3911185447540848E-2</v>
      </c>
      <c r="P118" s="8">
        <f t="shared" si="45"/>
        <v>5.0152414570104123E-3</v>
      </c>
      <c r="Q118" s="8">
        <f t="shared" si="46"/>
        <v>3.186187325059269E-3</v>
      </c>
      <c r="R118" s="8">
        <f t="shared" si="47"/>
        <v>1.4401513548331238E-3</v>
      </c>
      <c r="S118" s="8">
        <f t="shared" si="48"/>
        <v>7.9098070120954718E-3</v>
      </c>
      <c r="T118" s="8">
        <f t="shared" si="49"/>
        <v>8.6967163665004569E-3</v>
      </c>
      <c r="U118" s="8">
        <f t="shared" si="50"/>
        <v>4.1870905321393301E-3</v>
      </c>
      <c r="V118" s="8">
        <f t="shared" si="51"/>
        <v>6.198041908736851E-3</v>
      </c>
    </row>
    <row r="119" spans="1:22" x14ac:dyDescent="0.25">
      <c r="A119" s="9">
        <v>2006</v>
      </c>
      <c r="B119" s="3">
        <f t="shared" si="40"/>
        <v>7535674.5720000006</v>
      </c>
      <c r="C119" s="3">
        <f t="shared" ref="C119:K119" si="62">C18+C43</f>
        <v>500106.01199999999</v>
      </c>
      <c r="D119" s="3">
        <f t="shared" si="62"/>
        <v>2463551.298</v>
      </c>
      <c r="E119" s="3">
        <f t="shared" si="62"/>
        <v>698616.30500000005</v>
      </c>
      <c r="F119" s="3">
        <f t="shared" si="62"/>
        <v>577856.53799999994</v>
      </c>
      <c r="G119" s="3">
        <f t="shared" si="62"/>
        <v>294071.39299999998</v>
      </c>
      <c r="H119" s="3">
        <f t="shared" si="62"/>
        <v>1363970.179</v>
      </c>
      <c r="I119" s="3">
        <f t="shared" si="62"/>
        <v>1546341.2830000001</v>
      </c>
      <c r="J119" s="3">
        <f t="shared" si="62"/>
        <v>682883.83900000004</v>
      </c>
      <c r="K119" s="3">
        <f t="shared" si="62"/>
        <v>846864.83100000001</v>
      </c>
      <c r="L119" s="5">
        <v>162590.1460964143</v>
      </c>
      <c r="M119" s="8">
        <f t="shared" si="42"/>
        <v>4.6347670833209176E-2</v>
      </c>
      <c r="N119" s="8">
        <f t="shared" si="43"/>
        <v>3.0758691347964112E-3</v>
      </c>
      <c r="O119" s="8">
        <f t="shared" si="44"/>
        <v>1.5151910230396982E-2</v>
      </c>
      <c r="P119" s="8">
        <f t="shared" si="45"/>
        <v>4.296793635856183E-3</v>
      </c>
      <c r="Q119" s="8">
        <f t="shared" si="46"/>
        <v>3.5540686313015359E-3</v>
      </c>
      <c r="R119" s="8">
        <f t="shared" si="47"/>
        <v>1.80866676154912E-3</v>
      </c>
      <c r="S119" s="8">
        <f t="shared" si="48"/>
        <v>8.3890088775194268E-3</v>
      </c>
      <c r="T119" s="8">
        <f t="shared" si="49"/>
        <v>9.5106703581103579E-3</v>
      </c>
      <c r="U119" s="8">
        <f t="shared" si="50"/>
        <v>4.2000321384486417E-3</v>
      </c>
      <c r="V119" s="8">
        <f t="shared" si="51"/>
        <v>5.2085864447026066E-3</v>
      </c>
    </row>
    <row r="120" spans="1:22" x14ac:dyDescent="0.25">
      <c r="A120" s="9">
        <v>2007</v>
      </c>
      <c r="B120" s="3">
        <f t="shared" si="40"/>
        <v>8855552.7339999992</v>
      </c>
      <c r="C120" s="3">
        <f t="shared" ref="C120:K120" si="63">C19+C44</f>
        <v>554166.66399999999</v>
      </c>
      <c r="D120" s="3">
        <f t="shared" si="63"/>
        <v>2710336.9440000001</v>
      </c>
      <c r="E120" s="3">
        <f t="shared" si="63"/>
        <v>562069.34000000008</v>
      </c>
      <c r="F120" s="3">
        <f t="shared" si="63"/>
        <v>670872.42500000005</v>
      </c>
      <c r="G120" s="3">
        <f t="shared" si="63"/>
        <v>291139.43799999997</v>
      </c>
      <c r="H120" s="3">
        <f t="shared" si="63"/>
        <v>1681536.82</v>
      </c>
      <c r="I120" s="3">
        <f t="shared" si="63"/>
        <v>1885262.9069999999</v>
      </c>
      <c r="J120" s="3">
        <f t="shared" si="63"/>
        <v>830833.84499999997</v>
      </c>
      <c r="K120" s="3">
        <f t="shared" si="63"/>
        <v>868955.59899999993</v>
      </c>
      <c r="L120" s="5">
        <v>207416.49464237894</v>
      </c>
      <c r="M120" s="8">
        <f t="shared" si="42"/>
        <v>4.2694544372030137E-2</v>
      </c>
      <c r="N120" s="8">
        <f t="shared" si="43"/>
        <v>2.6717579281988974E-3</v>
      </c>
      <c r="O120" s="8">
        <f t="shared" si="44"/>
        <v>1.3067123464182916E-2</v>
      </c>
      <c r="P120" s="8">
        <f t="shared" si="45"/>
        <v>2.7098584467407116E-3</v>
      </c>
      <c r="Q120" s="8">
        <f t="shared" si="46"/>
        <v>3.2344217664882313E-3</v>
      </c>
      <c r="R120" s="8">
        <f t="shared" si="47"/>
        <v>1.4036465060407732E-3</v>
      </c>
      <c r="S120" s="8">
        <f t="shared" si="48"/>
        <v>8.1070544697964039E-3</v>
      </c>
      <c r="T120" s="8">
        <f t="shared" si="49"/>
        <v>9.0892622124894729E-3</v>
      </c>
      <c r="U120" s="8">
        <f t="shared" si="50"/>
        <v>4.0056305378822349E-3</v>
      </c>
      <c r="V120" s="8">
        <f t="shared" si="51"/>
        <v>4.189423799193146E-3</v>
      </c>
    </row>
    <row r="121" spans="1:22" x14ac:dyDescent="0.25">
      <c r="A121" s="9">
        <v>2008</v>
      </c>
      <c r="B121" s="3">
        <f t="shared" si="40"/>
        <v>12176567.310999999</v>
      </c>
      <c r="C121" s="3">
        <f t="shared" ref="C121:K121" si="64">C20+C45</f>
        <v>699862.12400000007</v>
      </c>
      <c r="D121" s="3">
        <f t="shared" si="64"/>
        <v>4199345.2010000004</v>
      </c>
      <c r="E121" s="3">
        <f t="shared" si="64"/>
        <v>537803.348</v>
      </c>
      <c r="F121" s="3">
        <f t="shared" si="64"/>
        <v>757714.80299999996</v>
      </c>
      <c r="G121" s="3">
        <f t="shared" si="64"/>
        <v>496477.64899999998</v>
      </c>
      <c r="H121" s="3">
        <f t="shared" si="64"/>
        <v>1895938.8259999999</v>
      </c>
      <c r="I121" s="3">
        <f t="shared" si="64"/>
        <v>2379796.9480000003</v>
      </c>
      <c r="J121" s="3">
        <f t="shared" si="64"/>
        <v>930720.51399999997</v>
      </c>
      <c r="K121" s="3">
        <f t="shared" si="64"/>
        <v>1243839.2850000001</v>
      </c>
      <c r="L121" s="5">
        <v>243982.43787084011</v>
      </c>
      <c r="M121" s="8">
        <f t="shared" si="42"/>
        <v>4.9907556532597867E-2</v>
      </c>
      <c r="N121" s="8">
        <f t="shared" si="43"/>
        <v>2.8684938559819396E-3</v>
      </c>
      <c r="O121" s="8">
        <f t="shared" si="44"/>
        <v>1.7211669977750848E-2</v>
      </c>
      <c r="P121" s="8">
        <f t="shared" si="45"/>
        <v>2.2042707364236737E-3</v>
      </c>
      <c r="Q121" s="8">
        <f t="shared" si="46"/>
        <v>3.1056120662304411E-3</v>
      </c>
      <c r="R121" s="8">
        <f t="shared" si="47"/>
        <v>2.0348909263003031E-3</v>
      </c>
      <c r="S121" s="8">
        <f t="shared" si="48"/>
        <v>7.7708004008209628E-3</v>
      </c>
      <c r="T121" s="8">
        <f t="shared" si="49"/>
        <v>9.7539682313520521E-3</v>
      </c>
      <c r="U121" s="8">
        <f t="shared" si="50"/>
        <v>3.814702902889701E-3</v>
      </c>
      <c r="V121" s="8">
        <f t="shared" si="51"/>
        <v>5.0980689260038715E-3</v>
      </c>
    </row>
    <row r="122" spans="1:22" x14ac:dyDescent="0.25">
      <c r="A122" s="9">
        <v>2009</v>
      </c>
      <c r="B122" s="3">
        <f t="shared" si="40"/>
        <v>10397529.492999999</v>
      </c>
      <c r="C122" s="3">
        <f t="shared" ref="C122:K122" si="65">C21+C46</f>
        <v>580102.98100000003</v>
      </c>
      <c r="D122" s="3">
        <f t="shared" si="65"/>
        <v>3124434.13</v>
      </c>
      <c r="E122" s="3">
        <f t="shared" si="65"/>
        <v>376105.94</v>
      </c>
      <c r="F122" s="3">
        <f t="shared" si="65"/>
        <v>560651.57299999997</v>
      </c>
      <c r="G122" s="3">
        <f t="shared" si="65"/>
        <v>381006.549</v>
      </c>
      <c r="H122" s="3">
        <f t="shared" si="65"/>
        <v>1467973.7590000001</v>
      </c>
      <c r="I122" s="3">
        <f t="shared" si="65"/>
        <v>2213710.7490000003</v>
      </c>
      <c r="J122" s="3">
        <f t="shared" si="65"/>
        <v>729742.16</v>
      </c>
      <c r="K122" s="3">
        <f t="shared" si="65"/>
        <v>1732483.2249999999</v>
      </c>
      <c r="L122" s="5">
        <v>233821.6705442575</v>
      </c>
      <c r="M122" s="8">
        <f t="shared" si="42"/>
        <v>4.4467775244262341E-2</v>
      </c>
      <c r="N122" s="8">
        <f t="shared" si="43"/>
        <v>2.4809632898854807E-3</v>
      </c>
      <c r="O122" s="8">
        <f t="shared" si="44"/>
        <v>1.3362466031174003E-2</v>
      </c>
      <c r="P122" s="8">
        <f t="shared" si="45"/>
        <v>1.6085161786952979E-3</v>
      </c>
      <c r="Q122" s="8">
        <f t="shared" si="46"/>
        <v>2.3977742169705371E-3</v>
      </c>
      <c r="R122" s="8">
        <f t="shared" si="47"/>
        <v>1.6294749246857489E-3</v>
      </c>
      <c r="S122" s="8">
        <f t="shared" si="48"/>
        <v>6.278176678761448E-3</v>
      </c>
      <c r="T122" s="8">
        <f t="shared" si="49"/>
        <v>9.4675174625484144E-3</v>
      </c>
      <c r="U122" s="8">
        <f t="shared" si="50"/>
        <v>3.1209346777029173E-3</v>
      </c>
      <c r="V122" s="8">
        <f t="shared" si="51"/>
        <v>7.4094211240872884E-3</v>
      </c>
    </row>
    <row r="123" spans="1:22" x14ac:dyDescent="0.25">
      <c r="A123" s="9">
        <v>2010</v>
      </c>
      <c r="B123" s="3">
        <f t="shared" si="40"/>
        <v>13787213.570999999</v>
      </c>
      <c r="C123" s="3">
        <f t="shared" ref="C123:K123" si="66">C22+C47</f>
        <v>709249.67200000002</v>
      </c>
      <c r="D123" s="3">
        <f t="shared" si="66"/>
        <v>3970409.5330000003</v>
      </c>
      <c r="E123" s="3">
        <f t="shared" si="66"/>
        <v>435203.15300000005</v>
      </c>
      <c r="F123" s="3">
        <f t="shared" si="66"/>
        <v>650497.31200000003</v>
      </c>
      <c r="G123" s="3">
        <f t="shared" si="66"/>
        <v>434496.42000000004</v>
      </c>
      <c r="H123" s="3">
        <f t="shared" si="66"/>
        <v>1771805.9909999999</v>
      </c>
      <c r="I123" s="3">
        <f t="shared" si="66"/>
        <v>2494668.8080000002</v>
      </c>
      <c r="J123" s="3">
        <f t="shared" si="66"/>
        <v>736630.88199999998</v>
      </c>
      <c r="K123" s="3">
        <f t="shared" si="66"/>
        <v>1226261.5820000002</v>
      </c>
      <c r="L123" s="5">
        <v>287018.18463752925</v>
      </c>
      <c r="M123" s="8">
        <f t="shared" si="42"/>
        <v>4.8036028060074502E-2</v>
      </c>
      <c r="N123" s="8">
        <f t="shared" si="43"/>
        <v>2.4710966411264162E-3</v>
      </c>
      <c r="O123" s="8">
        <f t="shared" si="44"/>
        <v>1.3833303064104345E-2</v>
      </c>
      <c r="P123" s="8">
        <f t="shared" si="45"/>
        <v>1.5162912187937194E-3</v>
      </c>
      <c r="Q123" s="8">
        <f t="shared" si="46"/>
        <v>2.2663975553378363E-3</v>
      </c>
      <c r="R123" s="8">
        <f t="shared" si="47"/>
        <v>1.5138288904890077E-3</v>
      </c>
      <c r="S123" s="8">
        <f t="shared" si="48"/>
        <v>6.1731489007833627E-3</v>
      </c>
      <c r="T123" s="8">
        <f t="shared" si="49"/>
        <v>8.6916750976962602E-3</v>
      </c>
      <c r="U123" s="8">
        <f t="shared" si="50"/>
        <v>2.566495509440559E-3</v>
      </c>
      <c r="V123" s="8">
        <f t="shared" si="51"/>
        <v>4.2724177339098796E-3</v>
      </c>
    </row>
    <row r="124" spans="1:22" x14ac:dyDescent="0.25">
      <c r="A124" s="9">
        <v>2011</v>
      </c>
      <c r="B124" s="3">
        <f t="shared" si="40"/>
        <v>17784323.351999998</v>
      </c>
      <c r="C124" s="3">
        <f t="shared" ref="C124:K124" si="67">C23+C48</f>
        <v>845256.87699999998</v>
      </c>
      <c r="D124" s="3">
        <f t="shared" si="67"/>
        <v>5663389.5530000003</v>
      </c>
      <c r="E124" s="3">
        <f t="shared" si="67"/>
        <v>454254.44799999997</v>
      </c>
      <c r="F124" s="3">
        <f t="shared" si="67"/>
        <v>749977.98</v>
      </c>
      <c r="G124" s="3">
        <f t="shared" si="67"/>
        <v>675815.22600000002</v>
      </c>
      <c r="H124" s="3">
        <f t="shared" si="67"/>
        <v>2106199.9329999997</v>
      </c>
      <c r="I124" s="3">
        <f t="shared" si="67"/>
        <v>2659319.39</v>
      </c>
      <c r="J124" s="3">
        <f t="shared" si="67"/>
        <v>808073.40300000005</v>
      </c>
      <c r="K124" s="3">
        <f t="shared" si="67"/>
        <v>1928411.0279999999</v>
      </c>
      <c r="L124" s="5">
        <v>335415.15670218616</v>
      </c>
      <c r="M124" s="8">
        <f t="shared" si="42"/>
        <v>5.3021823840210751E-2</v>
      </c>
      <c r="N124" s="8">
        <f t="shared" si="43"/>
        <v>2.5200318474293049E-3</v>
      </c>
      <c r="O124" s="8">
        <f t="shared" si="44"/>
        <v>1.6884715672012707E-2</v>
      </c>
      <c r="P124" s="8">
        <f t="shared" si="45"/>
        <v>1.354305072156685E-3</v>
      </c>
      <c r="Q124" s="8">
        <f t="shared" si="46"/>
        <v>2.2359692608223502E-3</v>
      </c>
      <c r="R124" s="8">
        <f t="shared" si="47"/>
        <v>2.0148619181215286E-3</v>
      </c>
      <c r="S124" s="8">
        <f t="shared" si="48"/>
        <v>6.2793821057707498E-3</v>
      </c>
      <c r="T124" s="8">
        <f t="shared" si="49"/>
        <v>7.9284413267024772E-3</v>
      </c>
      <c r="U124" s="8">
        <f t="shared" si="50"/>
        <v>2.4091737861371763E-3</v>
      </c>
      <c r="V124" s="8">
        <f t="shared" si="51"/>
        <v>5.7493258413251393E-3</v>
      </c>
    </row>
    <row r="125" spans="1:22" x14ac:dyDescent="0.25">
      <c r="A125" s="9">
        <v>2012</v>
      </c>
      <c r="B125" s="3">
        <f t="shared" si="40"/>
        <v>17634293.184999999</v>
      </c>
      <c r="C125" s="3">
        <f t="shared" ref="C125:K125" si="68">C24+C49</f>
        <v>861886.37800000003</v>
      </c>
      <c r="D125" s="3">
        <f t="shared" si="68"/>
        <v>6428127.0940000005</v>
      </c>
      <c r="E125" s="3">
        <f t="shared" si="68"/>
        <v>441666.64100000006</v>
      </c>
      <c r="F125" s="3">
        <f t="shared" si="68"/>
        <v>828934.821</v>
      </c>
      <c r="G125" s="3">
        <f t="shared" si="68"/>
        <v>555561.21100000001</v>
      </c>
      <c r="H125" s="3">
        <f t="shared" si="68"/>
        <v>2203090.878</v>
      </c>
      <c r="I125" s="3">
        <f t="shared" si="68"/>
        <v>2717033.86</v>
      </c>
      <c r="J125" s="3">
        <f t="shared" si="68"/>
        <v>744388.46</v>
      </c>
      <c r="K125" s="3">
        <f t="shared" si="68"/>
        <v>1200035.0009999999</v>
      </c>
      <c r="L125" s="5">
        <v>369659.70037551981</v>
      </c>
      <c r="M125" s="8">
        <f t="shared" si="42"/>
        <v>4.7704126706498318E-2</v>
      </c>
      <c r="N125" s="8">
        <f t="shared" si="43"/>
        <v>2.3315670524118545E-3</v>
      </c>
      <c r="O125" s="8">
        <f t="shared" si="44"/>
        <v>1.7389309917932548E-2</v>
      </c>
      <c r="P125" s="8">
        <f t="shared" si="45"/>
        <v>1.1947925093033721E-3</v>
      </c>
      <c r="Q125" s="8">
        <f t="shared" si="46"/>
        <v>2.2424268054048744E-3</v>
      </c>
      <c r="R125" s="8">
        <f t="shared" si="47"/>
        <v>1.5028990458944582E-3</v>
      </c>
      <c r="S125" s="8">
        <f t="shared" si="48"/>
        <v>5.9597810520378184E-3</v>
      </c>
      <c r="T125" s="8">
        <f t="shared" si="49"/>
        <v>7.350094850046931E-3</v>
      </c>
      <c r="U125" s="8">
        <f t="shared" si="50"/>
        <v>2.0137127721626433E-3</v>
      </c>
      <c r="V125" s="8">
        <f t="shared" si="51"/>
        <v>3.2463235775523846E-3</v>
      </c>
    </row>
    <row r="126" spans="1:22" x14ac:dyDescent="0.25">
      <c r="A126" s="9">
        <v>2013</v>
      </c>
      <c r="B126" s="3">
        <f t="shared" si="40"/>
        <v>15965542.799000001</v>
      </c>
      <c r="C126" s="3">
        <f t="shared" ref="C126:K126" si="69">C25+C50</f>
        <v>864019.80299999996</v>
      </c>
      <c r="D126" s="3">
        <f t="shared" si="69"/>
        <v>7262071.8859999999</v>
      </c>
      <c r="E126" s="3">
        <f t="shared" si="69"/>
        <v>516961.47900000005</v>
      </c>
      <c r="F126" s="3">
        <f t="shared" si="69"/>
        <v>810106.66299999994</v>
      </c>
      <c r="G126" s="3">
        <f t="shared" si="69"/>
        <v>684577.02099999995</v>
      </c>
      <c r="H126" s="3">
        <f t="shared" si="69"/>
        <v>2137055.9369999999</v>
      </c>
      <c r="I126" s="3">
        <f t="shared" si="69"/>
        <v>2391840.1010000003</v>
      </c>
      <c r="J126" s="3">
        <f t="shared" si="69"/>
        <v>754812.84899999993</v>
      </c>
      <c r="K126" s="3">
        <f t="shared" si="69"/>
        <v>1979681.7409999999</v>
      </c>
      <c r="L126" s="5">
        <v>380191.88186037214</v>
      </c>
      <c r="M126" s="8">
        <f t="shared" si="42"/>
        <v>4.1993381660009897E-2</v>
      </c>
      <c r="N126" s="8">
        <f t="shared" si="43"/>
        <v>2.2725887748369037E-3</v>
      </c>
      <c r="O126" s="8">
        <f t="shared" si="44"/>
        <v>1.9101070360747582E-2</v>
      </c>
      <c r="P126" s="8">
        <f t="shared" si="45"/>
        <v>1.3597383417825251E-3</v>
      </c>
      <c r="Q126" s="8">
        <f t="shared" si="46"/>
        <v>2.1307836954222942E-3</v>
      </c>
      <c r="R126" s="8">
        <f t="shared" si="47"/>
        <v>1.8006092545958547E-3</v>
      </c>
      <c r="S126" s="8">
        <f t="shared" si="48"/>
        <v>5.6209930799754615E-3</v>
      </c>
      <c r="T126" s="8">
        <f t="shared" si="49"/>
        <v>6.2911393302143639E-3</v>
      </c>
      <c r="U126" s="8">
        <f t="shared" si="50"/>
        <v>1.9853470971197898E-3</v>
      </c>
      <c r="V126" s="8">
        <f t="shared" si="51"/>
        <v>5.2070594756335438E-3</v>
      </c>
    </row>
    <row r="127" spans="1:22" x14ac:dyDescent="0.25">
      <c r="A127" s="9">
        <v>2014</v>
      </c>
      <c r="B127" s="3">
        <f t="shared" si="40"/>
        <v>12958542.593</v>
      </c>
      <c r="C127" s="3">
        <f t="shared" ref="C127:K127" si="70">C26+C51</f>
        <v>950068.48499999999</v>
      </c>
      <c r="D127" s="3">
        <f t="shared" si="70"/>
        <v>8897454.5449999999</v>
      </c>
      <c r="E127" s="3">
        <f t="shared" si="70"/>
        <v>482711.217</v>
      </c>
      <c r="F127" s="3">
        <f t="shared" si="70"/>
        <v>875469.93499999994</v>
      </c>
      <c r="G127" s="3">
        <f t="shared" si="70"/>
        <v>566313.92799999996</v>
      </c>
      <c r="H127" s="3">
        <f t="shared" si="70"/>
        <v>2284094.4419999998</v>
      </c>
      <c r="I127" s="3">
        <f t="shared" si="70"/>
        <v>2493020.7229999998</v>
      </c>
      <c r="J127" s="3">
        <f t="shared" si="70"/>
        <v>814962.95900000003</v>
      </c>
      <c r="K127" s="3">
        <f t="shared" si="70"/>
        <v>1269771.1159999999</v>
      </c>
      <c r="L127" s="5">
        <v>378416.02053371473</v>
      </c>
      <c r="M127" s="8">
        <f t="shared" si="42"/>
        <v>3.4244170145659752E-2</v>
      </c>
      <c r="N127" s="8">
        <f t="shared" si="43"/>
        <v>2.5106455156418367E-3</v>
      </c>
      <c r="O127" s="8">
        <f t="shared" si="44"/>
        <v>2.3512362220952238E-2</v>
      </c>
      <c r="P127" s="8">
        <f t="shared" si="45"/>
        <v>1.2756098864926181E-3</v>
      </c>
      <c r="Q127" s="8">
        <f t="shared" si="46"/>
        <v>2.3135118163476395E-3</v>
      </c>
      <c r="R127" s="8">
        <f t="shared" si="47"/>
        <v>1.4965379298721962E-3</v>
      </c>
      <c r="S127" s="8">
        <f t="shared" si="48"/>
        <v>6.0359348390655676E-3</v>
      </c>
      <c r="T127" s="8">
        <f t="shared" si="49"/>
        <v>6.5880422279264612E-3</v>
      </c>
      <c r="U127" s="8">
        <f t="shared" si="50"/>
        <v>2.1536164294803989E-3</v>
      </c>
      <c r="V127" s="8">
        <f t="shared" si="51"/>
        <v>3.35548985005742E-3</v>
      </c>
    </row>
    <row r="128" spans="1:22" x14ac:dyDescent="0.25">
      <c r="A128" s="10">
        <v>2015</v>
      </c>
      <c r="B128" s="3">
        <f t="shared" si="40"/>
        <v>9676579.0480000004</v>
      </c>
      <c r="C128" s="3">
        <f t="shared" ref="C128:K128" si="71">C27+C52</f>
        <v>941657.33400000003</v>
      </c>
      <c r="D128" s="3">
        <f t="shared" si="71"/>
        <v>6034298.1339999996</v>
      </c>
      <c r="E128" s="3">
        <f t="shared" si="71"/>
        <v>518866.20300000004</v>
      </c>
      <c r="F128" s="3">
        <f t="shared" si="71"/>
        <v>752546.09700000007</v>
      </c>
      <c r="G128" s="3">
        <f t="shared" si="71"/>
        <v>413853.74699999997</v>
      </c>
      <c r="H128" s="3">
        <f t="shared" si="71"/>
        <v>1993048.4820000001</v>
      </c>
      <c r="I128" s="3">
        <f t="shared" si="71"/>
        <v>2173164.66</v>
      </c>
      <c r="J128" s="3">
        <f t="shared" si="71"/>
        <v>620681.68699999992</v>
      </c>
      <c r="K128" s="3">
        <f t="shared" si="71"/>
        <v>1806851.632</v>
      </c>
      <c r="L128" s="6">
        <v>292080.15563330991</v>
      </c>
      <c r="M128" s="8">
        <f t="shared" si="42"/>
        <v>3.3129875006463631E-2</v>
      </c>
      <c r="N128" s="8">
        <f t="shared" si="43"/>
        <v>3.2239688860690604E-3</v>
      </c>
      <c r="O128" s="8">
        <f t="shared" si="44"/>
        <v>2.0659733356126114E-2</v>
      </c>
      <c r="P128" s="8">
        <f t="shared" si="45"/>
        <v>1.776451405522418E-3</v>
      </c>
      <c r="Q128" s="8">
        <f t="shared" si="46"/>
        <v>2.576505395816E-3</v>
      </c>
      <c r="R128" s="8">
        <f t="shared" si="47"/>
        <v>1.4169184007131587E-3</v>
      </c>
      <c r="S128" s="8">
        <f t="shared" si="48"/>
        <v>6.8236353739216694E-3</v>
      </c>
      <c r="T128" s="8">
        <f t="shared" si="49"/>
        <v>7.4403023214226344E-3</v>
      </c>
      <c r="U128" s="8">
        <f t="shared" si="50"/>
        <v>2.1250388806942112E-3</v>
      </c>
      <c r="V128" s="8">
        <f t="shared" si="51"/>
        <v>6.1861499220385238E-3</v>
      </c>
    </row>
    <row r="129" spans="1:28" x14ac:dyDescent="0.25">
      <c r="A129" t="s">
        <v>61</v>
      </c>
    </row>
    <row r="131" spans="1:28" ht="15.75" x14ac:dyDescent="0.25">
      <c r="A131" s="100" t="s">
        <v>162</v>
      </c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</row>
    <row r="132" spans="1:28" ht="66.75" customHeight="1" x14ac:dyDescent="0.25">
      <c r="A132" s="11" t="s">
        <v>1</v>
      </c>
      <c r="B132" s="12" t="s">
        <v>152</v>
      </c>
      <c r="C132" s="12" t="s">
        <v>153</v>
      </c>
      <c r="D132" s="12" t="s">
        <v>154</v>
      </c>
      <c r="E132" s="12" t="s">
        <v>155</v>
      </c>
      <c r="F132" s="12" t="s">
        <v>156</v>
      </c>
      <c r="G132" s="12" t="s">
        <v>157</v>
      </c>
      <c r="H132" s="12" t="s">
        <v>158</v>
      </c>
      <c r="I132" s="12" t="s">
        <v>159</v>
      </c>
      <c r="J132" s="12" t="s">
        <v>160</v>
      </c>
      <c r="K132" s="12" t="s">
        <v>161</v>
      </c>
      <c r="L132" s="12" t="s">
        <v>3</v>
      </c>
      <c r="M132" s="13" t="s">
        <v>163</v>
      </c>
      <c r="N132" s="78" t="s">
        <v>164</v>
      </c>
      <c r="O132" s="78" t="s">
        <v>165</v>
      </c>
      <c r="P132" s="78" t="s">
        <v>166</v>
      </c>
      <c r="Q132" s="78" t="s">
        <v>167</v>
      </c>
      <c r="R132" s="78" t="s">
        <v>168</v>
      </c>
      <c r="S132" s="78" t="s">
        <v>169</v>
      </c>
      <c r="T132" s="78" t="s">
        <v>170</v>
      </c>
      <c r="U132" s="78" t="s">
        <v>171</v>
      </c>
      <c r="V132" s="78" t="s">
        <v>172</v>
      </c>
      <c r="X132" s="79" t="s">
        <v>29</v>
      </c>
      <c r="Y132" s="80"/>
      <c r="Z132" s="80"/>
      <c r="AA132" s="81" t="s">
        <v>6</v>
      </c>
      <c r="AB132" s="79" t="s">
        <v>32</v>
      </c>
    </row>
    <row r="133" spans="1:28" x14ac:dyDescent="0.25">
      <c r="A133" s="9">
        <v>1995</v>
      </c>
      <c r="B133" s="3">
        <f>B108</f>
        <v>2990112.9060000004</v>
      </c>
      <c r="C133" s="3">
        <f t="shared" ref="C133:K133" si="72">C108</f>
        <v>354063.049</v>
      </c>
      <c r="D133" s="3">
        <f t="shared" si="72"/>
        <v>894176.00300000003</v>
      </c>
      <c r="E133" s="3">
        <f t="shared" si="72"/>
        <v>605823.83499999996</v>
      </c>
      <c r="F133" s="3">
        <f t="shared" si="72"/>
        <v>362885.86200000002</v>
      </c>
      <c r="G133" s="3">
        <f t="shared" si="72"/>
        <v>247305.23699999999</v>
      </c>
      <c r="H133" s="3">
        <f t="shared" si="72"/>
        <v>782548.23600000003</v>
      </c>
      <c r="I133" s="3">
        <f t="shared" si="72"/>
        <v>964920.37900000007</v>
      </c>
      <c r="J133" s="3">
        <f t="shared" si="72"/>
        <v>692513.60800000001</v>
      </c>
      <c r="K133" s="3">
        <f t="shared" si="72"/>
        <v>301004.46400000004</v>
      </c>
      <c r="L133" s="5">
        <v>7664.06</v>
      </c>
      <c r="M133" s="35">
        <f t="shared" ref="M133:M153" si="73">(B133/$L133)/1000000000</f>
        <v>3.9014737697773769E-7</v>
      </c>
      <c r="N133" s="35">
        <f t="shared" ref="N133:N153" si="74">(C133/$L133)/1000000000</f>
        <v>4.6197844093078602E-8</v>
      </c>
      <c r="O133" s="35">
        <f t="shared" ref="O133:O153" si="75">(D133/$L133)/1000000000</f>
        <v>1.1667132081429425E-7</v>
      </c>
      <c r="P133" s="35">
        <f t="shared" ref="P133:P153" si="76">(E133/$L133)/1000000000</f>
        <v>7.9047376325341921E-8</v>
      </c>
      <c r="Q133" s="35">
        <f t="shared" ref="Q133:Q153" si="77">(F133/$L133)/1000000000</f>
        <v>4.7349037194385225E-8</v>
      </c>
      <c r="R133" s="35">
        <f t="shared" ref="R133:R153" si="78">(G133/$L133)/1000000000</f>
        <v>3.2268176005928971E-8</v>
      </c>
      <c r="S133" s="35">
        <f t="shared" ref="S133:S153" si="79">(H133/$L133)/1000000000</f>
        <v>1.0210622516003267E-7</v>
      </c>
      <c r="T133" s="35">
        <f t="shared" ref="T133:T153" si="80">(I133/$L133)/1000000000</f>
        <v>1.2590198654499051E-7</v>
      </c>
      <c r="U133" s="35">
        <f t="shared" ref="U133:U153" si="81">(J133/$L133)/1000000000</f>
        <v>9.0358583831546199E-8</v>
      </c>
      <c r="V133" s="35">
        <f t="shared" ref="V133:V153" si="82">(K133/$L133)/1000000000</f>
        <v>3.9274805259875313E-8</v>
      </c>
    </row>
    <row r="134" spans="1:28" x14ac:dyDescent="0.25">
      <c r="A134" s="9">
        <v>1996</v>
      </c>
      <c r="B134" s="3">
        <f t="shared" ref="B134:K153" si="83">B109</f>
        <v>3799109.8200000003</v>
      </c>
      <c r="C134" s="3">
        <f t="shared" si="83"/>
        <v>356682.68199999997</v>
      </c>
      <c r="D134" s="3">
        <f t="shared" si="83"/>
        <v>999530.37899999996</v>
      </c>
      <c r="E134" s="3">
        <f t="shared" si="83"/>
        <v>529333.40500000003</v>
      </c>
      <c r="F134" s="3">
        <f t="shared" si="83"/>
        <v>378171.87899999996</v>
      </c>
      <c r="G134" s="3">
        <f t="shared" si="83"/>
        <v>199778.81099999999</v>
      </c>
      <c r="H134" s="3">
        <f t="shared" si="83"/>
        <v>673278.59200000006</v>
      </c>
      <c r="I134" s="3">
        <f t="shared" si="83"/>
        <v>1030010.701</v>
      </c>
      <c r="J134" s="3">
        <f t="shared" si="83"/>
        <v>693084.90700000001</v>
      </c>
      <c r="K134" s="3">
        <f t="shared" si="83"/>
        <v>315429.85199999996</v>
      </c>
      <c r="L134" s="5">
        <v>8100.201</v>
      </c>
      <c r="M134" s="35">
        <f t="shared" si="73"/>
        <v>4.6901426520156721E-7</v>
      </c>
      <c r="N134" s="35">
        <f t="shared" si="74"/>
        <v>4.4033806321596215E-8</v>
      </c>
      <c r="O134" s="35">
        <f t="shared" si="75"/>
        <v>1.2339575017953257E-7</v>
      </c>
      <c r="P134" s="35">
        <f t="shared" si="76"/>
        <v>6.5348181483397764E-8</v>
      </c>
      <c r="Q134" s="35">
        <f t="shared" si="77"/>
        <v>4.668672777379228E-8</v>
      </c>
      <c r="R134" s="35">
        <f t="shared" si="78"/>
        <v>2.4663438722076153E-8</v>
      </c>
      <c r="S134" s="35">
        <f t="shared" si="79"/>
        <v>8.3118751250740574E-8</v>
      </c>
      <c r="T134" s="35">
        <f t="shared" si="80"/>
        <v>1.2715865951968353E-7</v>
      </c>
      <c r="U134" s="35">
        <f t="shared" si="81"/>
        <v>8.5563914648537728E-8</v>
      </c>
      <c r="V134" s="35">
        <f t="shared" si="82"/>
        <v>3.8940990723563523E-8</v>
      </c>
    </row>
    <row r="135" spans="1:28" x14ac:dyDescent="0.25">
      <c r="A135" s="9">
        <v>1997</v>
      </c>
      <c r="B135" s="3">
        <f t="shared" si="83"/>
        <v>3918700.5750000002</v>
      </c>
      <c r="C135" s="3">
        <f t="shared" si="83"/>
        <v>360842.72200000001</v>
      </c>
      <c r="D135" s="3">
        <f t="shared" si="83"/>
        <v>1033164.3130000001</v>
      </c>
      <c r="E135" s="3">
        <f t="shared" si="83"/>
        <v>513858.35199999996</v>
      </c>
      <c r="F135" s="3">
        <f t="shared" si="83"/>
        <v>400737.71899999998</v>
      </c>
      <c r="G135" s="3">
        <f t="shared" si="83"/>
        <v>203786.06900000002</v>
      </c>
      <c r="H135" s="3">
        <f t="shared" si="83"/>
        <v>784118.08</v>
      </c>
      <c r="I135" s="3">
        <f t="shared" si="83"/>
        <v>1117503.379</v>
      </c>
      <c r="J135" s="3">
        <f t="shared" si="83"/>
        <v>903248.53700000001</v>
      </c>
      <c r="K135" s="3">
        <f t="shared" si="83"/>
        <v>479442.93799999997</v>
      </c>
      <c r="L135" s="5">
        <v>8608.5149999999994</v>
      </c>
      <c r="M135" s="35">
        <f t="shared" si="73"/>
        <v>4.5521214460333755E-7</v>
      </c>
      <c r="N135" s="35">
        <f t="shared" si="74"/>
        <v>4.1916953388592576E-8</v>
      </c>
      <c r="O135" s="35">
        <f t="shared" si="75"/>
        <v>1.2001655488780586E-7</v>
      </c>
      <c r="P135" s="35">
        <f t="shared" si="76"/>
        <v>5.9691869271297073E-8</v>
      </c>
      <c r="Q135" s="35">
        <f t="shared" si="77"/>
        <v>4.6551317968313933E-8</v>
      </c>
      <c r="R135" s="35">
        <f t="shared" si="78"/>
        <v>2.3672615892520376E-8</v>
      </c>
      <c r="S135" s="35">
        <f t="shared" si="79"/>
        <v>9.1086334867279662E-8</v>
      </c>
      <c r="T135" s="35">
        <f t="shared" si="80"/>
        <v>1.29813722692009E-7</v>
      </c>
      <c r="U135" s="35">
        <f t="shared" si="81"/>
        <v>1.0492501168900793E-7</v>
      </c>
      <c r="V135" s="35">
        <f t="shared" si="82"/>
        <v>5.569403526624511E-8</v>
      </c>
    </row>
    <row r="136" spans="1:28" x14ac:dyDescent="0.25">
      <c r="A136" s="9">
        <v>1998</v>
      </c>
      <c r="B136" s="3">
        <f t="shared" si="83"/>
        <v>3662924.9079999998</v>
      </c>
      <c r="C136" s="3">
        <f t="shared" si="83"/>
        <v>379345.21</v>
      </c>
      <c r="D136" s="3">
        <f t="shared" si="83"/>
        <v>790001.99899999995</v>
      </c>
      <c r="E136" s="3">
        <f t="shared" si="83"/>
        <v>479369.09600000002</v>
      </c>
      <c r="F136" s="3">
        <f t="shared" si="83"/>
        <v>363087.86700000003</v>
      </c>
      <c r="G136" s="3">
        <f t="shared" si="83"/>
        <v>162334.231</v>
      </c>
      <c r="H136" s="3">
        <f t="shared" si="83"/>
        <v>847141.5149999999</v>
      </c>
      <c r="I136" s="3">
        <f t="shared" si="83"/>
        <v>918195.00699999998</v>
      </c>
      <c r="J136" s="3">
        <f t="shared" si="83"/>
        <v>746178.30099999998</v>
      </c>
      <c r="K136" s="3">
        <f t="shared" si="83"/>
        <v>455101.79699999996</v>
      </c>
      <c r="L136" s="5">
        <v>9089.1679999999997</v>
      </c>
      <c r="M136" s="35">
        <f t="shared" si="73"/>
        <v>4.0299892223358623E-7</v>
      </c>
      <c r="N136" s="35">
        <f t="shared" si="74"/>
        <v>4.1735966372279622E-8</v>
      </c>
      <c r="O136" s="35">
        <f t="shared" si="75"/>
        <v>8.6916866208216197E-8</v>
      </c>
      <c r="P136" s="35">
        <f t="shared" si="76"/>
        <v>5.2740701459143457E-8</v>
      </c>
      <c r="Q136" s="35">
        <f t="shared" si="77"/>
        <v>3.9947316079975642E-8</v>
      </c>
      <c r="R136" s="35">
        <f t="shared" si="78"/>
        <v>1.7860185992821345E-8</v>
      </c>
      <c r="S136" s="35">
        <f t="shared" si="79"/>
        <v>9.3203416968417789E-8</v>
      </c>
      <c r="T136" s="35">
        <f t="shared" si="80"/>
        <v>1.010207982732853E-7</v>
      </c>
      <c r="U136" s="35">
        <f t="shared" si="81"/>
        <v>8.2095336008752401E-8</v>
      </c>
      <c r="V136" s="35">
        <f t="shared" si="82"/>
        <v>5.0070787227169744E-8</v>
      </c>
    </row>
    <row r="137" spans="1:28" x14ac:dyDescent="0.25">
      <c r="A137" s="9">
        <v>1999</v>
      </c>
      <c r="B137" s="3">
        <f t="shared" si="83"/>
        <v>4797515.9800000004</v>
      </c>
      <c r="C137" s="3">
        <f t="shared" si="83"/>
        <v>313418.49900000001</v>
      </c>
      <c r="D137" s="3">
        <f t="shared" si="83"/>
        <v>963483.17200000002</v>
      </c>
      <c r="E137" s="3">
        <f t="shared" si="83"/>
        <v>485509.36699999997</v>
      </c>
      <c r="F137" s="3">
        <f t="shared" si="83"/>
        <v>338459.21399999998</v>
      </c>
      <c r="G137" s="3">
        <f t="shared" si="83"/>
        <v>112274.69399999999</v>
      </c>
      <c r="H137" s="3">
        <f t="shared" si="83"/>
        <v>912175.67299999995</v>
      </c>
      <c r="I137" s="3">
        <f t="shared" si="83"/>
        <v>763538.35900000005</v>
      </c>
      <c r="J137" s="3">
        <f t="shared" si="83"/>
        <v>573909.196</v>
      </c>
      <c r="K137" s="3">
        <f t="shared" si="83"/>
        <v>492591.99200000003</v>
      </c>
      <c r="L137" s="5">
        <v>9660.6239999999998</v>
      </c>
      <c r="M137" s="35">
        <f t="shared" si="73"/>
        <v>4.9660518616602831E-7</v>
      </c>
      <c r="N137" s="35">
        <f t="shared" si="74"/>
        <v>3.2442883503177435E-8</v>
      </c>
      <c r="O137" s="35">
        <f t="shared" si="75"/>
        <v>9.9733016417987084E-8</v>
      </c>
      <c r="P137" s="35">
        <f t="shared" si="76"/>
        <v>5.0256522456520409E-8</v>
      </c>
      <c r="Q137" s="35">
        <f t="shared" si="77"/>
        <v>3.50349225888514E-8</v>
      </c>
      <c r="R137" s="35">
        <f t="shared" si="78"/>
        <v>1.1621888399755542E-8</v>
      </c>
      <c r="S137" s="35">
        <f t="shared" si="79"/>
        <v>9.4422024188085576E-8</v>
      </c>
      <c r="T137" s="35">
        <f t="shared" si="80"/>
        <v>7.9036132552100161E-8</v>
      </c>
      <c r="U137" s="35">
        <f t="shared" si="81"/>
        <v>5.9407052380881402E-8</v>
      </c>
      <c r="V137" s="35">
        <f t="shared" si="82"/>
        <v>5.0989666091962587E-8</v>
      </c>
    </row>
    <row r="138" spans="1:28" x14ac:dyDescent="0.25">
      <c r="A138" s="9">
        <v>2000</v>
      </c>
      <c r="B138" s="3">
        <f t="shared" si="83"/>
        <v>5369905.966</v>
      </c>
      <c r="C138" s="3">
        <f t="shared" si="83"/>
        <v>318927.239</v>
      </c>
      <c r="D138" s="3">
        <f t="shared" si="83"/>
        <v>1182832.868</v>
      </c>
      <c r="E138" s="3">
        <f t="shared" si="83"/>
        <v>530983.21200000006</v>
      </c>
      <c r="F138" s="3">
        <f t="shared" si="83"/>
        <v>313034.58199999999</v>
      </c>
      <c r="G138" s="3">
        <f t="shared" si="83"/>
        <v>91453.755000000005</v>
      </c>
      <c r="H138" s="3">
        <f t="shared" si="83"/>
        <v>986817.76199999999</v>
      </c>
      <c r="I138" s="3">
        <f t="shared" si="83"/>
        <v>730650.14300000004</v>
      </c>
      <c r="J138" s="3">
        <f t="shared" si="83"/>
        <v>490855.05000000005</v>
      </c>
      <c r="K138" s="3">
        <f t="shared" si="83"/>
        <v>478146.52299999999</v>
      </c>
      <c r="L138" s="5">
        <v>10284.779</v>
      </c>
      <c r="M138" s="35">
        <f t="shared" si="73"/>
        <v>5.221216679522233E-7</v>
      </c>
      <c r="N138" s="35">
        <f t="shared" si="74"/>
        <v>3.1009634626081902E-8</v>
      </c>
      <c r="O138" s="35">
        <f t="shared" si="75"/>
        <v>1.150080976946612E-7</v>
      </c>
      <c r="P138" s="35">
        <f t="shared" si="76"/>
        <v>5.1628062401729784E-8</v>
      </c>
      <c r="Q138" s="35">
        <f t="shared" si="77"/>
        <v>3.0436685319149784E-8</v>
      </c>
      <c r="R138" s="35">
        <f t="shared" si="78"/>
        <v>8.892145859429747E-9</v>
      </c>
      <c r="S138" s="35">
        <f t="shared" si="79"/>
        <v>9.5949340476834746E-8</v>
      </c>
      <c r="T138" s="35">
        <f t="shared" si="80"/>
        <v>7.1041890448010608E-8</v>
      </c>
      <c r="U138" s="35">
        <f t="shared" si="81"/>
        <v>4.7726358534296169E-8</v>
      </c>
      <c r="V138" s="35">
        <f t="shared" si="82"/>
        <v>4.6490694938607814E-8</v>
      </c>
    </row>
    <row r="139" spans="1:28" x14ac:dyDescent="0.25">
      <c r="A139" s="9">
        <v>2001</v>
      </c>
      <c r="B139" s="3">
        <f t="shared" si="83"/>
        <v>4058964.4210000001</v>
      </c>
      <c r="C139" s="3">
        <f t="shared" si="83"/>
        <v>350089.26399999997</v>
      </c>
      <c r="D139" s="3">
        <f t="shared" si="83"/>
        <v>1167340.939</v>
      </c>
      <c r="E139" s="3">
        <f t="shared" si="83"/>
        <v>483087.55200000003</v>
      </c>
      <c r="F139" s="3">
        <f t="shared" si="83"/>
        <v>321386.26800000004</v>
      </c>
      <c r="G139" s="3">
        <f t="shared" si="83"/>
        <v>98990.642000000007</v>
      </c>
      <c r="H139" s="3">
        <f t="shared" si="83"/>
        <v>893156.01600000006</v>
      </c>
      <c r="I139" s="3">
        <f t="shared" si="83"/>
        <v>867045.87699999998</v>
      </c>
      <c r="J139" s="3">
        <f t="shared" si="83"/>
        <v>620535.70400000003</v>
      </c>
      <c r="K139" s="3">
        <f t="shared" si="83"/>
        <v>882369.81900000002</v>
      </c>
      <c r="L139" s="5">
        <v>10621.824000000001</v>
      </c>
      <c r="M139" s="35">
        <f t="shared" si="73"/>
        <v>3.8213440751795551E-7</v>
      </c>
      <c r="N139" s="35">
        <f t="shared" si="74"/>
        <v>3.2959429943482397E-8</v>
      </c>
      <c r="O139" s="35">
        <f t="shared" si="75"/>
        <v>1.0990023361336057E-7</v>
      </c>
      <c r="P139" s="35">
        <f t="shared" si="76"/>
        <v>4.5480658689129097E-8</v>
      </c>
      <c r="Q139" s="35">
        <f t="shared" si="77"/>
        <v>3.0257163741368717E-8</v>
      </c>
      <c r="R139" s="35">
        <f t="shared" si="78"/>
        <v>9.3195520844630827E-9</v>
      </c>
      <c r="S139" s="35">
        <f t="shared" si="79"/>
        <v>8.4086877733993721E-8</v>
      </c>
      <c r="T139" s="35">
        <f t="shared" si="80"/>
        <v>8.1628718099640872E-8</v>
      </c>
      <c r="U139" s="35">
        <f t="shared" si="81"/>
        <v>5.8420823391538026E-8</v>
      </c>
      <c r="V139" s="35">
        <f t="shared" si="82"/>
        <v>8.3071402708235421E-8</v>
      </c>
    </row>
    <row r="140" spans="1:28" x14ac:dyDescent="0.25">
      <c r="A140" s="9">
        <v>2002</v>
      </c>
      <c r="B140" s="3">
        <f t="shared" si="83"/>
        <v>4158262.7820000001</v>
      </c>
      <c r="C140" s="3">
        <f t="shared" si="83"/>
        <v>330995.02799999999</v>
      </c>
      <c r="D140" s="3">
        <f t="shared" si="83"/>
        <v>1202304.1710000001</v>
      </c>
      <c r="E140" s="3">
        <f t="shared" si="83"/>
        <v>446897.31099999999</v>
      </c>
      <c r="F140" s="3">
        <f t="shared" si="83"/>
        <v>324885.47600000002</v>
      </c>
      <c r="G140" s="3">
        <f t="shared" si="83"/>
        <v>75824.112000000008</v>
      </c>
      <c r="H140" s="3">
        <f t="shared" si="83"/>
        <v>722327.41599999997</v>
      </c>
      <c r="I140" s="3">
        <f t="shared" si="83"/>
        <v>669219.86600000004</v>
      </c>
      <c r="J140" s="3">
        <f t="shared" si="83"/>
        <v>425841.22599999997</v>
      </c>
      <c r="K140" s="3">
        <f t="shared" si="83"/>
        <v>880244.13399999996</v>
      </c>
      <c r="L140" s="5">
        <v>10977.513999999999</v>
      </c>
      <c r="M140" s="35">
        <f t="shared" si="73"/>
        <v>3.7879822171030715E-7</v>
      </c>
      <c r="N140" s="35">
        <f t="shared" si="74"/>
        <v>3.0152093452124043E-8</v>
      </c>
      <c r="O140" s="35">
        <f t="shared" si="75"/>
        <v>1.0952426669644877E-7</v>
      </c>
      <c r="P140" s="35">
        <f t="shared" si="76"/>
        <v>4.0710247420317569E-8</v>
      </c>
      <c r="Q140" s="35">
        <f t="shared" si="77"/>
        <v>2.9595541941463252E-8</v>
      </c>
      <c r="R140" s="35">
        <f t="shared" si="78"/>
        <v>6.9072207058902418E-9</v>
      </c>
      <c r="S140" s="35">
        <f t="shared" si="79"/>
        <v>6.5800637193448351E-8</v>
      </c>
      <c r="T140" s="35">
        <f t="shared" si="80"/>
        <v>6.0962788660529157E-8</v>
      </c>
      <c r="U140" s="35">
        <f t="shared" si="81"/>
        <v>3.8792136908228945E-8</v>
      </c>
      <c r="V140" s="35">
        <f t="shared" si="82"/>
        <v>8.0186108986060047E-8</v>
      </c>
    </row>
    <row r="141" spans="1:28" x14ac:dyDescent="0.25">
      <c r="A141" s="9">
        <v>2003</v>
      </c>
      <c r="B141" s="3">
        <f t="shared" si="83"/>
        <v>4274394.517</v>
      </c>
      <c r="C141" s="3">
        <f t="shared" si="83"/>
        <v>359129.08400000003</v>
      </c>
      <c r="D141" s="3">
        <f t="shared" si="83"/>
        <v>1382382.4080000001</v>
      </c>
      <c r="E141" s="3">
        <f t="shared" si="83"/>
        <v>655031.81900000002</v>
      </c>
      <c r="F141" s="3">
        <f t="shared" si="83"/>
        <v>370529.69799999997</v>
      </c>
      <c r="G141" s="3">
        <f t="shared" si="83"/>
        <v>84652.456999999995</v>
      </c>
      <c r="H141" s="3">
        <f t="shared" si="83"/>
        <v>722276.16100000008</v>
      </c>
      <c r="I141" s="3">
        <f t="shared" si="83"/>
        <v>807268.28200000001</v>
      </c>
      <c r="J141" s="3">
        <f t="shared" si="83"/>
        <v>388786.69300000003</v>
      </c>
      <c r="K141" s="3">
        <f t="shared" si="83"/>
        <v>701753.87600000005</v>
      </c>
      <c r="L141" s="5">
        <v>11510.67</v>
      </c>
      <c r="M141" s="35">
        <f t="shared" si="73"/>
        <v>3.7134193900094437E-7</v>
      </c>
      <c r="N141" s="35">
        <f t="shared" si="74"/>
        <v>3.1199668134000892E-8</v>
      </c>
      <c r="O141" s="35">
        <f t="shared" si="75"/>
        <v>1.2009573795443706E-7</v>
      </c>
      <c r="P141" s="35">
        <f t="shared" si="76"/>
        <v>5.6906489283421387E-8</v>
      </c>
      <c r="Q141" s="35">
        <f t="shared" si="77"/>
        <v>3.2190106918189822E-8</v>
      </c>
      <c r="R141" s="35">
        <f t="shared" si="78"/>
        <v>7.3542597433511679E-9</v>
      </c>
      <c r="S141" s="35">
        <f t="shared" si="79"/>
        <v>6.2748403090350086E-8</v>
      </c>
      <c r="T141" s="35">
        <f t="shared" si="80"/>
        <v>7.0132171454832771E-8</v>
      </c>
      <c r="U141" s="35">
        <f t="shared" si="81"/>
        <v>3.3776200082184617E-8</v>
      </c>
      <c r="V141" s="35">
        <f t="shared" si="82"/>
        <v>6.0965510782604313E-8</v>
      </c>
    </row>
    <row r="142" spans="1:28" x14ac:dyDescent="0.25">
      <c r="A142" s="9">
        <v>2004</v>
      </c>
      <c r="B142" s="3">
        <f t="shared" si="83"/>
        <v>5044692.0520000001</v>
      </c>
      <c r="C142" s="3">
        <f t="shared" si="83"/>
        <v>389780.29599999997</v>
      </c>
      <c r="D142" s="3">
        <f t="shared" si="83"/>
        <v>1621248.4440000001</v>
      </c>
      <c r="E142" s="3">
        <f t="shared" si="83"/>
        <v>762215.30900000001</v>
      </c>
      <c r="F142" s="3">
        <f t="shared" si="83"/>
        <v>362101.41000000003</v>
      </c>
      <c r="G142" s="3">
        <f t="shared" si="83"/>
        <v>150239.32500000001</v>
      </c>
      <c r="H142" s="3">
        <f t="shared" si="83"/>
        <v>911604.60700000008</v>
      </c>
      <c r="I142" s="3">
        <f t="shared" si="83"/>
        <v>955584.527</v>
      </c>
      <c r="J142" s="3">
        <f t="shared" si="83"/>
        <v>434920.12299999996</v>
      </c>
      <c r="K142" s="3">
        <f t="shared" si="83"/>
        <v>740831.28699999978</v>
      </c>
      <c r="L142" s="5">
        <v>12274.928</v>
      </c>
      <c r="M142" s="35">
        <f t="shared" si="73"/>
        <v>4.1097528653528559E-7</v>
      </c>
      <c r="N142" s="35">
        <f t="shared" si="74"/>
        <v>3.175418185752291E-8</v>
      </c>
      <c r="O142" s="35">
        <f t="shared" si="75"/>
        <v>1.3207804102802069E-7</v>
      </c>
      <c r="P142" s="35">
        <f t="shared" si="76"/>
        <v>6.2095297748385975E-8</v>
      </c>
      <c r="Q142" s="35">
        <f t="shared" si="77"/>
        <v>2.949926956801702E-8</v>
      </c>
      <c r="R142" s="35">
        <f t="shared" si="78"/>
        <v>1.223952800374878E-8</v>
      </c>
      <c r="S142" s="35">
        <f t="shared" si="79"/>
        <v>7.4265576710511057E-8</v>
      </c>
      <c r="T142" s="35">
        <f t="shared" si="80"/>
        <v>7.7848483266052548E-8</v>
      </c>
      <c r="U142" s="35">
        <f t="shared" si="81"/>
        <v>3.5431582409281742E-8</v>
      </c>
      <c r="V142" s="35">
        <f t="shared" si="82"/>
        <v>6.0353208344684373E-8</v>
      </c>
    </row>
    <row r="143" spans="1:28" x14ac:dyDescent="0.25">
      <c r="A143" s="9">
        <v>2005</v>
      </c>
      <c r="B143" s="3">
        <f t="shared" si="83"/>
        <v>6500896.3880000003</v>
      </c>
      <c r="C143" s="3">
        <f t="shared" si="83"/>
        <v>421004.70699999999</v>
      </c>
      <c r="D143" s="3">
        <f t="shared" si="83"/>
        <v>2038910.5109999999</v>
      </c>
      <c r="E143" s="3">
        <f t="shared" si="83"/>
        <v>735065.21499999997</v>
      </c>
      <c r="F143" s="3">
        <f t="shared" si="83"/>
        <v>466987.58</v>
      </c>
      <c r="G143" s="3">
        <f t="shared" si="83"/>
        <v>211077.60700000002</v>
      </c>
      <c r="H143" s="3">
        <f t="shared" si="83"/>
        <v>1159310.8810000001</v>
      </c>
      <c r="I143" s="3">
        <f t="shared" si="83"/>
        <v>1274645.247</v>
      </c>
      <c r="J143" s="3">
        <f t="shared" si="83"/>
        <v>613686.22600000002</v>
      </c>
      <c r="K143" s="3">
        <f t="shared" si="83"/>
        <v>908423.8609999998</v>
      </c>
      <c r="L143" s="5">
        <v>13093.726000000001</v>
      </c>
      <c r="M143" s="35">
        <f t="shared" si="73"/>
        <v>4.9648941699253518E-7</v>
      </c>
      <c r="N143" s="35">
        <f t="shared" si="74"/>
        <v>3.2153163049234418E-8</v>
      </c>
      <c r="O143" s="35">
        <f t="shared" si="75"/>
        <v>1.5571660129439091E-7</v>
      </c>
      <c r="P143" s="35">
        <f t="shared" si="76"/>
        <v>5.6138735070521557E-8</v>
      </c>
      <c r="Q143" s="35">
        <f t="shared" si="77"/>
        <v>3.5664987949190317E-8</v>
      </c>
      <c r="R143" s="35">
        <f t="shared" si="78"/>
        <v>1.6120515046671972E-8</v>
      </c>
      <c r="S143" s="35">
        <f t="shared" si="79"/>
        <v>8.8539418115210302E-8</v>
      </c>
      <c r="T143" s="35">
        <f t="shared" si="80"/>
        <v>9.7347786794988673E-8</v>
      </c>
      <c r="U143" s="35">
        <f t="shared" si="81"/>
        <v>4.6868723692553211E-8</v>
      </c>
      <c r="V143" s="35">
        <f t="shared" si="82"/>
        <v>6.9378560464759971E-8</v>
      </c>
    </row>
    <row r="144" spans="1:28" x14ac:dyDescent="0.25">
      <c r="A144" s="9">
        <v>2006</v>
      </c>
      <c r="B144" s="3">
        <f t="shared" si="83"/>
        <v>7535674.5720000006</v>
      </c>
      <c r="C144" s="3">
        <f t="shared" si="83"/>
        <v>500106.01199999999</v>
      </c>
      <c r="D144" s="3">
        <f t="shared" si="83"/>
        <v>2463551.298</v>
      </c>
      <c r="E144" s="3">
        <f t="shared" si="83"/>
        <v>698616.30500000005</v>
      </c>
      <c r="F144" s="3">
        <f t="shared" si="83"/>
        <v>577856.53799999994</v>
      </c>
      <c r="G144" s="3">
        <f t="shared" si="83"/>
        <v>294071.39299999998</v>
      </c>
      <c r="H144" s="3">
        <f t="shared" si="83"/>
        <v>1363970.179</v>
      </c>
      <c r="I144" s="3">
        <f t="shared" si="83"/>
        <v>1546341.2830000001</v>
      </c>
      <c r="J144" s="3">
        <f t="shared" si="83"/>
        <v>682883.83900000004</v>
      </c>
      <c r="K144" s="3">
        <f t="shared" si="83"/>
        <v>846864.83100000001</v>
      </c>
      <c r="L144" s="5">
        <v>13855.888000000001</v>
      </c>
      <c r="M144" s="35">
        <f t="shared" si="73"/>
        <v>5.4386081729298038E-7</v>
      </c>
      <c r="N144" s="35">
        <f t="shared" si="74"/>
        <v>3.6093393075925552E-8</v>
      </c>
      <c r="O144" s="35">
        <f t="shared" si="75"/>
        <v>1.7779815324719713E-7</v>
      </c>
      <c r="P144" s="35">
        <f t="shared" si="76"/>
        <v>5.0420175523936111E-8</v>
      </c>
      <c r="Q144" s="35">
        <f t="shared" si="77"/>
        <v>4.1704763924188751E-8</v>
      </c>
      <c r="R144" s="35">
        <f t="shared" si="78"/>
        <v>2.1223568853905283E-8</v>
      </c>
      <c r="S144" s="35">
        <f t="shared" si="79"/>
        <v>9.8439752038988755E-8</v>
      </c>
      <c r="T144" s="35">
        <f t="shared" si="80"/>
        <v>1.1160174526526196E-7</v>
      </c>
      <c r="U144" s="35">
        <f t="shared" si="81"/>
        <v>4.9284740104712163E-8</v>
      </c>
      <c r="V144" s="35">
        <f t="shared" si="82"/>
        <v>6.1119491655821692E-8</v>
      </c>
    </row>
    <row r="145" spans="1:29" x14ac:dyDescent="0.25">
      <c r="A145" s="9">
        <v>2007</v>
      </c>
      <c r="B145" s="3">
        <f t="shared" si="83"/>
        <v>8855552.7339999992</v>
      </c>
      <c r="C145" s="3">
        <f t="shared" si="83"/>
        <v>554166.66399999999</v>
      </c>
      <c r="D145" s="3">
        <f t="shared" si="83"/>
        <v>2710336.9440000001</v>
      </c>
      <c r="E145" s="3">
        <f t="shared" si="83"/>
        <v>562069.34000000008</v>
      </c>
      <c r="F145" s="3">
        <f t="shared" si="83"/>
        <v>670872.42500000005</v>
      </c>
      <c r="G145" s="3">
        <f t="shared" si="83"/>
        <v>291139.43799999997</v>
      </c>
      <c r="H145" s="3">
        <f t="shared" si="83"/>
        <v>1681536.82</v>
      </c>
      <c r="I145" s="3">
        <f t="shared" si="83"/>
        <v>1885262.9069999999</v>
      </c>
      <c r="J145" s="3">
        <f t="shared" si="83"/>
        <v>830833.84499999997</v>
      </c>
      <c r="K145" s="3">
        <f t="shared" si="83"/>
        <v>868955.59899999993</v>
      </c>
      <c r="L145" s="5">
        <v>14477.635</v>
      </c>
      <c r="M145" s="35">
        <f t="shared" si="73"/>
        <v>6.1167122489273971E-7</v>
      </c>
      <c r="N145" s="35">
        <f t="shared" si="74"/>
        <v>3.8277430257082736E-8</v>
      </c>
      <c r="O145" s="35">
        <f t="shared" si="75"/>
        <v>1.8720854227917753E-7</v>
      </c>
      <c r="P145" s="35">
        <f t="shared" si="76"/>
        <v>3.8823284327861566E-8</v>
      </c>
      <c r="Q145" s="35">
        <f t="shared" si="77"/>
        <v>4.63385369917117E-8</v>
      </c>
      <c r="R145" s="35">
        <f t="shared" si="78"/>
        <v>2.0109599254298092E-8</v>
      </c>
      <c r="S145" s="35">
        <f t="shared" si="79"/>
        <v>1.1614720360058809E-7</v>
      </c>
      <c r="T145" s="35">
        <f t="shared" si="80"/>
        <v>1.3021898307285685E-7</v>
      </c>
      <c r="U145" s="35">
        <f t="shared" si="81"/>
        <v>5.7387400980892255E-8</v>
      </c>
      <c r="V145" s="35">
        <f t="shared" si="82"/>
        <v>6.0020548867270106E-8</v>
      </c>
    </row>
    <row r="146" spans="1:29" x14ac:dyDescent="0.25">
      <c r="A146" s="9">
        <v>2008</v>
      </c>
      <c r="B146" s="3">
        <f t="shared" si="83"/>
        <v>12176567.310999999</v>
      </c>
      <c r="C146" s="3">
        <f t="shared" si="83"/>
        <v>699862.12400000007</v>
      </c>
      <c r="D146" s="3">
        <f t="shared" si="83"/>
        <v>4199345.2010000004</v>
      </c>
      <c r="E146" s="3">
        <f t="shared" si="83"/>
        <v>537803.348</v>
      </c>
      <c r="F146" s="3">
        <f t="shared" si="83"/>
        <v>757714.80299999996</v>
      </c>
      <c r="G146" s="3">
        <f t="shared" si="83"/>
        <v>496477.64899999998</v>
      </c>
      <c r="H146" s="3">
        <f t="shared" si="83"/>
        <v>1895938.8259999999</v>
      </c>
      <c r="I146" s="3">
        <f t="shared" si="83"/>
        <v>2379796.9480000003</v>
      </c>
      <c r="J146" s="3">
        <f t="shared" si="83"/>
        <v>930720.51399999997</v>
      </c>
      <c r="K146" s="3">
        <f t="shared" si="83"/>
        <v>1243839.2850000001</v>
      </c>
      <c r="L146" s="5">
        <v>14718.582</v>
      </c>
      <c r="M146" s="35">
        <f t="shared" si="73"/>
        <v>8.2729214750442654E-7</v>
      </c>
      <c r="N146" s="35">
        <f t="shared" si="74"/>
        <v>4.7549561771643496E-8</v>
      </c>
      <c r="O146" s="35">
        <f t="shared" si="75"/>
        <v>2.8530908758737762E-7</v>
      </c>
      <c r="P146" s="35">
        <f t="shared" si="76"/>
        <v>3.6539073397151978E-8</v>
      </c>
      <c r="Q146" s="35">
        <f t="shared" si="77"/>
        <v>5.1480149582344276E-8</v>
      </c>
      <c r="R146" s="35">
        <f t="shared" si="78"/>
        <v>3.3731350547219831E-8</v>
      </c>
      <c r="S146" s="35">
        <f t="shared" si="79"/>
        <v>1.2881260069754E-7</v>
      </c>
      <c r="T146" s="35">
        <f t="shared" si="80"/>
        <v>1.6168656382795571E-7</v>
      </c>
      <c r="U146" s="35">
        <f t="shared" si="81"/>
        <v>6.3234387252793777E-8</v>
      </c>
      <c r="V146" s="35">
        <f t="shared" si="82"/>
        <v>8.4508092219753243E-8</v>
      </c>
    </row>
    <row r="147" spans="1:29" x14ac:dyDescent="0.25">
      <c r="A147" s="9">
        <v>2009</v>
      </c>
      <c r="B147" s="3">
        <f t="shared" si="83"/>
        <v>10397529.492999999</v>
      </c>
      <c r="C147" s="3">
        <f t="shared" si="83"/>
        <v>580102.98100000003</v>
      </c>
      <c r="D147" s="3">
        <f t="shared" si="83"/>
        <v>3124434.13</v>
      </c>
      <c r="E147" s="3">
        <f t="shared" si="83"/>
        <v>376105.94</v>
      </c>
      <c r="F147" s="3">
        <f t="shared" si="83"/>
        <v>560651.57299999997</v>
      </c>
      <c r="G147" s="3">
        <f t="shared" si="83"/>
        <v>381006.549</v>
      </c>
      <c r="H147" s="3">
        <f t="shared" si="83"/>
        <v>1467973.7590000001</v>
      </c>
      <c r="I147" s="3">
        <f t="shared" si="83"/>
        <v>2213710.7490000003</v>
      </c>
      <c r="J147" s="3">
        <f t="shared" si="83"/>
        <v>729742.16</v>
      </c>
      <c r="K147" s="3">
        <f t="shared" si="83"/>
        <v>1732483.2249999999</v>
      </c>
      <c r="L147" s="5">
        <v>14418.739</v>
      </c>
      <c r="M147" s="35">
        <f t="shared" si="73"/>
        <v>7.2111226182816674E-7</v>
      </c>
      <c r="N147" s="35">
        <f t="shared" si="74"/>
        <v>4.0232573805517943E-8</v>
      </c>
      <c r="O147" s="35">
        <f t="shared" si="75"/>
        <v>2.166926060593787E-7</v>
      </c>
      <c r="P147" s="35">
        <f t="shared" si="76"/>
        <v>2.608452375759073E-8</v>
      </c>
      <c r="Q147" s="35">
        <f t="shared" si="77"/>
        <v>3.8883537110977602E-8</v>
      </c>
      <c r="R147" s="35">
        <f t="shared" si="78"/>
        <v>2.6424401537471483E-8</v>
      </c>
      <c r="S147" s="35">
        <f t="shared" si="79"/>
        <v>1.0181013464492285E-7</v>
      </c>
      <c r="T147" s="35">
        <f t="shared" si="80"/>
        <v>1.5353012139272377E-7</v>
      </c>
      <c r="U147" s="35">
        <f t="shared" si="81"/>
        <v>5.0610678229212693E-8</v>
      </c>
      <c r="V147" s="35">
        <f t="shared" si="82"/>
        <v>1.2015497506404686E-7</v>
      </c>
    </row>
    <row r="148" spans="1:29" x14ac:dyDescent="0.25">
      <c r="A148" s="9">
        <v>2010</v>
      </c>
      <c r="B148" s="3">
        <f t="shared" si="83"/>
        <v>13787213.570999999</v>
      </c>
      <c r="C148" s="3">
        <f t="shared" si="83"/>
        <v>709249.67200000002</v>
      </c>
      <c r="D148" s="3">
        <f t="shared" si="83"/>
        <v>3970409.5330000003</v>
      </c>
      <c r="E148" s="3">
        <f t="shared" si="83"/>
        <v>435203.15300000005</v>
      </c>
      <c r="F148" s="3">
        <f t="shared" si="83"/>
        <v>650497.31200000003</v>
      </c>
      <c r="G148" s="3">
        <f t="shared" si="83"/>
        <v>434496.42000000004</v>
      </c>
      <c r="H148" s="3">
        <f t="shared" si="83"/>
        <v>1771805.9909999999</v>
      </c>
      <c r="I148" s="3">
        <f t="shared" si="83"/>
        <v>2494668.8080000002</v>
      </c>
      <c r="J148" s="3">
        <f t="shared" si="83"/>
        <v>736630.88199999998</v>
      </c>
      <c r="K148" s="3">
        <f t="shared" si="83"/>
        <v>1226261.5820000002</v>
      </c>
      <c r="L148" s="5">
        <v>14964.371999999999</v>
      </c>
      <c r="M148" s="35">
        <f t="shared" si="73"/>
        <v>9.2133592849736691E-7</v>
      </c>
      <c r="N148" s="35">
        <f t="shared" si="74"/>
        <v>4.7395886175510745E-8</v>
      </c>
      <c r="O148" s="35">
        <f t="shared" si="75"/>
        <v>2.653241668277159E-7</v>
      </c>
      <c r="P148" s="35">
        <f t="shared" si="76"/>
        <v>2.908262057372004E-8</v>
      </c>
      <c r="Q148" s="35">
        <f t="shared" si="77"/>
        <v>4.3469736785479539E-8</v>
      </c>
      <c r="R148" s="35">
        <f t="shared" si="78"/>
        <v>2.9035392865133268E-8</v>
      </c>
      <c r="S148" s="35">
        <f t="shared" si="79"/>
        <v>1.1840162694431813E-7</v>
      </c>
      <c r="T148" s="35">
        <f t="shared" si="80"/>
        <v>1.6670721684812435E-7</v>
      </c>
      <c r="U148" s="35">
        <f t="shared" si="81"/>
        <v>4.9225646221572146E-8</v>
      </c>
      <c r="V148" s="35">
        <f t="shared" si="82"/>
        <v>8.1945408868477751E-8</v>
      </c>
    </row>
    <row r="149" spans="1:29" x14ac:dyDescent="0.25">
      <c r="A149" s="9">
        <v>2011</v>
      </c>
      <c r="B149" s="3">
        <f t="shared" si="83"/>
        <v>17784323.351999998</v>
      </c>
      <c r="C149" s="3">
        <f t="shared" si="83"/>
        <v>845256.87699999998</v>
      </c>
      <c r="D149" s="3">
        <f t="shared" si="83"/>
        <v>5663389.5530000003</v>
      </c>
      <c r="E149" s="3">
        <f t="shared" si="83"/>
        <v>454254.44799999997</v>
      </c>
      <c r="F149" s="3">
        <f t="shared" si="83"/>
        <v>749977.98</v>
      </c>
      <c r="G149" s="3">
        <f t="shared" si="83"/>
        <v>675815.22600000002</v>
      </c>
      <c r="H149" s="3">
        <f t="shared" si="83"/>
        <v>2106199.9329999997</v>
      </c>
      <c r="I149" s="3">
        <f t="shared" si="83"/>
        <v>2659319.39</v>
      </c>
      <c r="J149" s="3">
        <f t="shared" si="83"/>
        <v>808073.40300000005</v>
      </c>
      <c r="K149" s="3">
        <f t="shared" si="83"/>
        <v>1928411.0279999999</v>
      </c>
      <c r="L149" s="5">
        <v>15517.925999999999</v>
      </c>
      <c r="M149" s="35">
        <f t="shared" si="73"/>
        <v>1.146050274501889E-6</v>
      </c>
      <c r="N149" s="35">
        <f t="shared" si="74"/>
        <v>5.4469706647653815E-8</v>
      </c>
      <c r="O149" s="35">
        <f t="shared" si="75"/>
        <v>3.6495789147338377E-7</v>
      </c>
      <c r="P149" s="35">
        <f t="shared" si="76"/>
        <v>2.9272884018134896E-8</v>
      </c>
      <c r="Q149" s="35">
        <f t="shared" si="77"/>
        <v>4.8329781956686739E-8</v>
      </c>
      <c r="R149" s="35">
        <f t="shared" si="78"/>
        <v>4.3550615333518155E-8</v>
      </c>
      <c r="S149" s="35">
        <f t="shared" si="79"/>
        <v>1.3572689630044632E-7</v>
      </c>
      <c r="T149" s="35">
        <f t="shared" si="80"/>
        <v>1.7137079980920132E-7</v>
      </c>
      <c r="U149" s="35">
        <f t="shared" si="81"/>
        <v>5.2073544041903548E-8</v>
      </c>
      <c r="V149" s="35">
        <f t="shared" si="82"/>
        <v>1.2426989457225146E-7</v>
      </c>
    </row>
    <row r="150" spans="1:29" x14ac:dyDescent="0.25">
      <c r="A150" s="9">
        <v>2012</v>
      </c>
      <c r="B150" s="3">
        <f t="shared" si="83"/>
        <v>17634293.184999999</v>
      </c>
      <c r="C150" s="3">
        <f t="shared" si="83"/>
        <v>861886.37800000003</v>
      </c>
      <c r="D150" s="3">
        <f t="shared" si="83"/>
        <v>6428127.0940000005</v>
      </c>
      <c r="E150" s="3">
        <f t="shared" si="83"/>
        <v>441666.64100000006</v>
      </c>
      <c r="F150" s="3">
        <f t="shared" si="83"/>
        <v>828934.821</v>
      </c>
      <c r="G150" s="3">
        <f t="shared" si="83"/>
        <v>555561.21100000001</v>
      </c>
      <c r="H150" s="3">
        <f t="shared" si="83"/>
        <v>2203090.878</v>
      </c>
      <c r="I150" s="3">
        <f t="shared" si="83"/>
        <v>2717033.86</v>
      </c>
      <c r="J150" s="3">
        <f t="shared" si="83"/>
        <v>744388.46</v>
      </c>
      <c r="K150" s="3">
        <f t="shared" si="83"/>
        <v>1200035.0009999999</v>
      </c>
      <c r="L150" s="5">
        <v>16155.254999999999</v>
      </c>
      <c r="M150" s="35">
        <f t="shared" si="73"/>
        <v>1.091551522089871E-6</v>
      </c>
      <c r="N150" s="35">
        <f t="shared" si="74"/>
        <v>5.3350218117881775E-8</v>
      </c>
      <c r="O150" s="35">
        <f t="shared" si="75"/>
        <v>3.9789697494716121E-7</v>
      </c>
      <c r="P150" s="35">
        <f t="shared" si="76"/>
        <v>2.7338883911148421E-8</v>
      </c>
      <c r="Q150" s="35">
        <f t="shared" si="77"/>
        <v>5.1310537716674858E-8</v>
      </c>
      <c r="R150" s="35">
        <f t="shared" si="78"/>
        <v>3.4388885288409257E-8</v>
      </c>
      <c r="S150" s="35">
        <f t="shared" si="79"/>
        <v>1.3636992285172843E-7</v>
      </c>
      <c r="T150" s="35">
        <f t="shared" si="80"/>
        <v>1.6818266625936887E-7</v>
      </c>
      <c r="U150" s="35">
        <f t="shared" si="81"/>
        <v>4.6077171793326692E-8</v>
      </c>
      <c r="V150" s="35">
        <f t="shared" si="82"/>
        <v>7.4281402614814806E-8</v>
      </c>
    </row>
    <row r="151" spans="1:29" x14ac:dyDescent="0.25">
      <c r="A151" s="9">
        <v>2013</v>
      </c>
      <c r="B151" s="3">
        <f t="shared" si="83"/>
        <v>15965542.799000001</v>
      </c>
      <c r="C151" s="3">
        <f t="shared" si="83"/>
        <v>864019.80299999996</v>
      </c>
      <c r="D151" s="3">
        <f t="shared" si="83"/>
        <v>7262071.8859999999</v>
      </c>
      <c r="E151" s="3">
        <f t="shared" si="83"/>
        <v>516961.47900000005</v>
      </c>
      <c r="F151" s="3">
        <f t="shared" si="83"/>
        <v>810106.66299999994</v>
      </c>
      <c r="G151" s="3">
        <f t="shared" si="83"/>
        <v>684577.02099999995</v>
      </c>
      <c r="H151" s="3">
        <f t="shared" si="83"/>
        <v>2137055.9369999999</v>
      </c>
      <c r="I151" s="3">
        <f t="shared" si="83"/>
        <v>2391840.1010000003</v>
      </c>
      <c r="J151" s="3">
        <f t="shared" si="83"/>
        <v>754812.84899999993</v>
      </c>
      <c r="K151" s="3">
        <f t="shared" si="83"/>
        <v>1979681.7409999999</v>
      </c>
      <c r="L151" s="5">
        <v>16663.16</v>
      </c>
      <c r="M151" s="35">
        <f t="shared" si="73"/>
        <v>9.5813415936713088E-7</v>
      </c>
      <c r="N151" s="35">
        <f t="shared" si="74"/>
        <v>5.1852097861390038E-8</v>
      </c>
      <c r="O151" s="35">
        <f t="shared" si="75"/>
        <v>4.3581600884826169E-7</v>
      </c>
      <c r="P151" s="35">
        <f t="shared" si="76"/>
        <v>3.102421623509587E-8</v>
      </c>
      <c r="Q151" s="35">
        <f t="shared" si="77"/>
        <v>4.8616628718682407E-8</v>
      </c>
      <c r="R151" s="35">
        <f t="shared" si="78"/>
        <v>4.1083265178993659E-8</v>
      </c>
      <c r="S151" s="35">
        <f t="shared" si="79"/>
        <v>1.2825034009155528E-7</v>
      </c>
      <c r="T151" s="35">
        <f t="shared" si="80"/>
        <v>1.4354060700371361E-7</v>
      </c>
      <c r="U151" s="35">
        <f t="shared" si="81"/>
        <v>4.5298301702678237E-8</v>
      </c>
      <c r="V151" s="35">
        <f t="shared" si="82"/>
        <v>1.1880590122161702E-7</v>
      </c>
    </row>
    <row r="152" spans="1:29" x14ac:dyDescent="0.25">
      <c r="A152" s="9">
        <v>2014</v>
      </c>
      <c r="B152" s="3">
        <f t="shared" si="83"/>
        <v>12958542.593</v>
      </c>
      <c r="C152" s="3">
        <f t="shared" si="83"/>
        <v>950068.48499999999</v>
      </c>
      <c r="D152" s="3">
        <f t="shared" si="83"/>
        <v>8897454.5449999999</v>
      </c>
      <c r="E152" s="3">
        <f t="shared" si="83"/>
        <v>482711.217</v>
      </c>
      <c r="F152" s="3">
        <f t="shared" si="83"/>
        <v>875469.93499999994</v>
      </c>
      <c r="G152" s="3">
        <f t="shared" si="83"/>
        <v>566313.92799999996</v>
      </c>
      <c r="H152" s="3">
        <f t="shared" si="83"/>
        <v>2284094.4419999998</v>
      </c>
      <c r="I152" s="3">
        <f t="shared" si="83"/>
        <v>2493020.7229999998</v>
      </c>
      <c r="J152" s="3">
        <f t="shared" si="83"/>
        <v>814962.95900000003</v>
      </c>
      <c r="K152" s="3">
        <f t="shared" si="83"/>
        <v>1269771.1159999999</v>
      </c>
      <c r="L152" s="5">
        <v>17348.071499999998</v>
      </c>
      <c r="M152" s="35">
        <f t="shared" si="73"/>
        <v>7.469730911012214E-7</v>
      </c>
      <c r="N152" s="35">
        <f t="shared" si="74"/>
        <v>5.4765077778241811E-8</v>
      </c>
      <c r="O152" s="35">
        <f t="shared" si="75"/>
        <v>5.1287859546808995E-7</v>
      </c>
      <c r="P152" s="35">
        <f t="shared" si="76"/>
        <v>2.7825064993535451E-8</v>
      </c>
      <c r="Q152" s="35">
        <f t="shared" si="77"/>
        <v>5.0464971567588939E-8</v>
      </c>
      <c r="R152" s="35">
        <f t="shared" si="78"/>
        <v>3.2644200711300968E-8</v>
      </c>
      <c r="S152" s="35">
        <f t="shared" si="79"/>
        <v>1.3166272931259246E-7</v>
      </c>
      <c r="T152" s="35">
        <f t="shared" si="80"/>
        <v>1.4370592852352492E-7</v>
      </c>
      <c r="U152" s="35">
        <f t="shared" si="81"/>
        <v>4.6977150111469171E-8</v>
      </c>
      <c r="V152" s="35">
        <f t="shared" si="82"/>
        <v>7.3193790791097439E-8</v>
      </c>
    </row>
    <row r="153" spans="1:29" x14ac:dyDescent="0.25">
      <c r="A153" s="10">
        <v>2015</v>
      </c>
      <c r="B153" s="3">
        <f t="shared" si="83"/>
        <v>9676579.0480000004</v>
      </c>
      <c r="C153" s="3">
        <f t="shared" si="83"/>
        <v>941657.33400000003</v>
      </c>
      <c r="D153" s="3">
        <f t="shared" si="83"/>
        <v>6034298.1339999996</v>
      </c>
      <c r="E153" s="3">
        <f t="shared" si="83"/>
        <v>518866.20300000004</v>
      </c>
      <c r="F153" s="3">
        <f t="shared" si="83"/>
        <v>752546.09700000007</v>
      </c>
      <c r="G153" s="3">
        <f t="shared" si="83"/>
        <v>413853.74699999997</v>
      </c>
      <c r="H153" s="3">
        <f t="shared" si="83"/>
        <v>1993048.4820000001</v>
      </c>
      <c r="I153" s="3">
        <f t="shared" si="83"/>
        <v>2173164.66</v>
      </c>
      <c r="J153" s="3">
        <f t="shared" si="83"/>
        <v>620681.68699999992</v>
      </c>
      <c r="K153" s="3">
        <f t="shared" si="83"/>
        <v>1806851.632</v>
      </c>
      <c r="L153" s="5">
        <v>17946.995999999999</v>
      </c>
      <c r="M153" s="35">
        <f t="shared" si="73"/>
        <v>5.391754167661262E-7</v>
      </c>
      <c r="N153" s="35">
        <f t="shared" si="74"/>
        <v>5.2468799458137731E-8</v>
      </c>
      <c r="O153" s="35">
        <f t="shared" si="75"/>
        <v>3.3622886715971855E-7</v>
      </c>
      <c r="P153" s="35">
        <f t="shared" si="76"/>
        <v>2.8911033523381857E-8</v>
      </c>
      <c r="Q153" s="35">
        <f t="shared" si="77"/>
        <v>4.1931591058470181E-8</v>
      </c>
      <c r="R153" s="35">
        <f t="shared" si="78"/>
        <v>2.3059778193520517E-8</v>
      </c>
      <c r="S153" s="35">
        <f t="shared" si="79"/>
        <v>1.1105192657311565E-7</v>
      </c>
      <c r="T153" s="35">
        <f t="shared" si="80"/>
        <v>1.2108793360181283E-7</v>
      </c>
      <c r="U153" s="35">
        <f t="shared" si="81"/>
        <v>3.4584154752137904E-8</v>
      </c>
      <c r="V153" s="35">
        <f t="shared" si="82"/>
        <v>1.0067710674254344E-7</v>
      </c>
    </row>
    <row r="154" spans="1:29" x14ac:dyDescent="0.25">
      <c r="A154" t="s">
        <v>61</v>
      </c>
    </row>
    <row r="157" spans="1:29" ht="15.75" x14ac:dyDescent="0.25">
      <c r="A157" s="101" t="s">
        <v>183</v>
      </c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Y157" s="7" t="s">
        <v>29</v>
      </c>
      <c r="AB157" s="1" t="s">
        <v>6</v>
      </c>
      <c r="AC157" s="7" t="s">
        <v>30</v>
      </c>
    </row>
    <row r="158" spans="1:29" ht="75" x14ac:dyDescent="0.25">
      <c r="A158" s="11" t="s">
        <v>1</v>
      </c>
      <c r="B158" s="83" t="s">
        <v>173</v>
      </c>
      <c r="C158" s="83" t="s">
        <v>174</v>
      </c>
      <c r="D158" s="83" t="s">
        <v>175</v>
      </c>
      <c r="E158" s="83" t="s">
        <v>176</v>
      </c>
      <c r="F158" s="83" t="s">
        <v>177</v>
      </c>
      <c r="G158" s="83" t="s">
        <v>178</v>
      </c>
      <c r="H158" s="83" t="s">
        <v>179</v>
      </c>
      <c r="I158" s="83" t="s">
        <v>180</v>
      </c>
      <c r="J158" s="83" t="s">
        <v>181</v>
      </c>
      <c r="K158" s="83" t="s">
        <v>182</v>
      </c>
      <c r="L158" s="12" t="s">
        <v>5</v>
      </c>
      <c r="M158" s="13" t="s">
        <v>141</v>
      </c>
      <c r="N158" s="13" t="s">
        <v>142</v>
      </c>
      <c r="O158" s="13" t="s">
        <v>143</v>
      </c>
      <c r="P158" s="13" t="s">
        <v>144</v>
      </c>
      <c r="Q158" s="13" t="s">
        <v>145</v>
      </c>
      <c r="R158" s="13" t="s">
        <v>146</v>
      </c>
      <c r="S158" s="13" t="s">
        <v>147</v>
      </c>
      <c r="T158" s="13" t="s">
        <v>148</v>
      </c>
      <c r="U158" s="13" t="s">
        <v>149</v>
      </c>
      <c r="V158" s="13" t="s">
        <v>150</v>
      </c>
    </row>
    <row r="159" spans="1:29" x14ac:dyDescent="0.25">
      <c r="A159" s="9">
        <v>1995</v>
      </c>
      <c r="B159" s="3">
        <f>B133/2</f>
        <v>1495056.4530000002</v>
      </c>
      <c r="C159" s="3">
        <f t="shared" ref="C159:K159" si="84">C133/2</f>
        <v>177031.5245</v>
      </c>
      <c r="D159" s="3">
        <f t="shared" si="84"/>
        <v>447088.00150000001</v>
      </c>
      <c r="E159" s="3">
        <f t="shared" si="84"/>
        <v>302911.91749999998</v>
      </c>
      <c r="F159" s="3">
        <f t="shared" si="84"/>
        <v>181442.93100000001</v>
      </c>
      <c r="G159" s="3">
        <f t="shared" si="84"/>
        <v>123652.6185</v>
      </c>
      <c r="H159" s="3">
        <f t="shared" si="84"/>
        <v>391274.11800000002</v>
      </c>
      <c r="I159" s="3">
        <f t="shared" si="84"/>
        <v>482460.18950000004</v>
      </c>
      <c r="J159" s="3">
        <f t="shared" si="84"/>
        <v>346256.804</v>
      </c>
      <c r="K159" s="3">
        <f t="shared" si="84"/>
        <v>150502.23200000002</v>
      </c>
      <c r="L159" s="5">
        <v>92507.277798198498</v>
      </c>
      <c r="M159" s="8">
        <f t="shared" ref="M159" si="85">(B159/$L159)/1000</f>
        <v>1.6161500895761037E-2</v>
      </c>
      <c r="N159" s="8">
        <f t="shared" ref="N159" si="86">(C159/$L159)/1000</f>
        <v>1.9137037508139445E-3</v>
      </c>
      <c r="O159" s="8">
        <f t="shared" ref="O159" si="87">(D159/$L159)/1000</f>
        <v>4.8330035446001061E-3</v>
      </c>
      <c r="P159" s="8">
        <f t="shared" ref="P159" si="88">(E159/$L159)/1000</f>
        <v>3.2744658010669396E-3</v>
      </c>
      <c r="Q159" s="8">
        <f t="shared" ref="Q159" si="89">(F159/$L159)/1000</f>
        <v>1.9613908799241899E-3</v>
      </c>
      <c r="R159" s="8">
        <f t="shared" ref="R159" si="90">(G159/$L159)/1000</f>
        <v>1.3366798963617113E-3</v>
      </c>
      <c r="S159" s="8">
        <f t="shared" ref="S159" si="91">(H159/$L159)/1000</f>
        <v>4.2296576800535763E-3</v>
      </c>
      <c r="T159" s="8">
        <f t="shared" ref="T159" si="92">(I159/$L159)/1000</f>
        <v>5.2153754924285046E-3</v>
      </c>
      <c r="U159" s="8">
        <f t="shared" ref="U159" si="93">(J159/$L159)/1000</f>
        <v>3.7430223031245987E-3</v>
      </c>
      <c r="V159" s="8">
        <f t="shared" ref="V159" si="94">(K159/$L159)/1000</f>
        <v>1.6269231522336605E-3</v>
      </c>
    </row>
    <row r="160" spans="1:29" x14ac:dyDescent="0.25">
      <c r="A160" s="9">
        <v>1996</v>
      </c>
      <c r="B160" s="3">
        <f t="shared" ref="B160:K179" si="95">B134/2</f>
        <v>1899554.9100000001</v>
      </c>
      <c r="C160" s="3">
        <f t="shared" si="95"/>
        <v>178341.34099999999</v>
      </c>
      <c r="D160" s="3">
        <f t="shared" si="95"/>
        <v>499765.18949999998</v>
      </c>
      <c r="E160" s="3">
        <f t="shared" si="95"/>
        <v>264666.70250000001</v>
      </c>
      <c r="F160" s="3">
        <f t="shared" si="95"/>
        <v>189085.93949999998</v>
      </c>
      <c r="G160" s="3">
        <f t="shared" si="95"/>
        <v>99889.405499999993</v>
      </c>
      <c r="H160" s="3">
        <f t="shared" si="95"/>
        <v>336639.29600000003</v>
      </c>
      <c r="I160" s="3">
        <f t="shared" si="95"/>
        <v>515005.3505</v>
      </c>
      <c r="J160" s="3">
        <f t="shared" si="95"/>
        <v>346542.4535</v>
      </c>
      <c r="K160" s="3">
        <f t="shared" si="95"/>
        <v>157714.92599999998</v>
      </c>
      <c r="L160" s="5">
        <v>97160.111573336981</v>
      </c>
      <c r="M160" s="8">
        <f t="shared" ref="M160:M179" si="96">(B160/$L160)/1000</f>
        <v>1.955076912984199E-2</v>
      </c>
      <c r="N160" s="8">
        <f t="shared" ref="N160:N179" si="97">(C160/$L160)/1000</f>
        <v>1.8355407184293625E-3</v>
      </c>
      <c r="O160" s="8">
        <f t="shared" ref="O160:O179" si="98">(D160/$L160)/1000</f>
        <v>5.143728032082121E-3</v>
      </c>
      <c r="P160" s="8">
        <f t="shared" ref="P160:P179" si="99">(E160/$L160)/1000</f>
        <v>2.7240263335867841E-3</v>
      </c>
      <c r="Q160" s="8">
        <f t="shared" ref="Q160:Q179" si="100">(F160/$L160)/1000</f>
        <v>1.9461272371767181E-3</v>
      </c>
      <c r="R160" s="8">
        <f t="shared" ref="R160:R179" si="101">(G160/$L160)/1000</f>
        <v>1.0280906833315328E-3</v>
      </c>
      <c r="S160" s="8">
        <f t="shared" ref="S160:S179" si="102">(H160/$L160)/1000</f>
        <v>3.4647891047953649E-3</v>
      </c>
      <c r="T160" s="8">
        <f t="shared" ref="T160:T179" si="103">(I160/$L160)/1000</f>
        <v>5.300584181722261E-3</v>
      </c>
      <c r="U160" s="8">
        <f t="shared" ref="U160:U179" si="104">(J160/$L160)/1000</f>
        <v>3.5667152691403392E-3</v>
      </c>
      <c r="V160" s="8">
        <f t="shared" ref="V160:V179" si="105">(K160/$L160)/1000</f>
        <v>1.6232476830880941E-3</v>
      </c>
    </row>
    <row r="161" spans="1:22" x14ac:dyDescent="0.25">
      <c r="A161" s="9">
        <v>1997</v>
      </c>
      <c r="B161" s="3">
        <f t="shared" si="95"/>
        <v>1959350.2875000001</v>
      </c>
      <c r="C161" s="3">
        <f t="shared" si="95"/>
        <v>180421.361</v>
      </c>
      <c r="D161" s="3">
        <f t="shared" si="95"/>
        <v>516582.15650000004</v>
      </c>
      <c r="E161" s="3">
        <f t="shared" si="95"/>
        <v>256929.17599999998</v>
      </c>
      <c r="F161" s="3">
        <f t="shared" si="95"/>
        <v>200368.85949999999</v>
      </c>
      <c r="G161" s="3">
        <f t="shared" si="95"/>
        <v>101893.03450000001</v>
      </c>
      <c r="H161" s="3">
        <f t="shared" si="95"/>
        <v>392059.04</v>
      </c>
      <c r="I161" s="3">
        <f t="shared" si="95"/>
        <v>558751.68949999998</v>
      </c>
      <c r="J161" s="3">
        <f t="shared" si="95"/>
        <v>451624.26850000001</v>
      </c>
      <c r="K161" s="3">
        <f t="shared" si="95"/>
        <v>239721.46899999998</v>
      </c>
      <c r="L161" s="5">
        <v>106659.5079635281</v>
      </c>
      <c r="M161" s="8">
        <f t="shared" si="96"/>
        <v>1.8370141817736437E-2</v>
      </c>
      <c r="N161" s="8">
        <f t="shared" si="97"/>
        <v>1.6915637850279091E-3</v>
      </c>
      <c r="O161" s="8">
        <f t="shared" si="98"/>
        <v>4.8432827636580109E-3</v>
      </c>
      <c r="P161" s="8">
        <f t="shared" si="99"/>
        <v>2.4088726912921458E-3</v>
      </c>
      <c r="Q161" s="8">
        <f t="shared" si="100"/>
        <v>1.8785841349325887E-3</v>
      </c>
      <c r="R161" s="8">
        <f t="shared" si="101"/>
        <v>9.5531131209457699E-4</v>
      </c>
      <c r="S161" s="8">
        <f t="shared" si="102"/>
        <v>3.6758001933973237E-3</v>
      </c>
      <c r="T161" s="8">
        <f t="shared" si="103"/>
        <v>5.2386486696625626E-3</v>
      </c>
      <c r="U161" s="8">
        <f t="shared" si="104"/>
        <v>4.2342616905230012E-3</v>
      </c>
      <c r="V161" s="8">
        <f t="shared" si="105"/>
        <v>2.2475396106456072E-3</v>
      </c>
    </row>
    <row r="162" spans="1:22" x14ac:dyDescent="0.25">
      <c r="A162" s="9">
        <v>1998</v>
      </c>
      <c r="B162" s="3">
        <f t="shared" si="95"/>
        <v>1831462.4539999999</v>
      </c>
      <c r="C162" s="3">
        <f t="shared" si="95"/>
        <v>189672.60500000001</v>
      </c>
      <c r="D162" s="3">
        <f t="shared" si="95"/>
        <v>395000.99949999998</v>
      </c>
      <c r="E162" s="3">
        <f t="shared" si="95"/>
        <v>239684.54800000001</v>
      </c>
      <c r="F162" s="3">
        <f t="shared" si="95"/>
        <v>181543.93350000001</v>
      </c>
      <c r="G162" s="3">
        <f t="shared" si="95"/>
        <v>81167.1155</v>
      </c>
      <c r="H162" s="3">
        <f t="shared" si="95"/>
        <v>423570.75749999995</v>
      </c>
      <c r="I162" s="3">
        <f t="shared" si="95"/>
        <v>459097.50349999999</v>
      </c>
      <c r="J162" s="3">
        <f t="shared" si="95"/>
        <v>373089.15049999999</v>
      </c>
      <c r="K162" s="3">
        <f t="shared" si="95"/>
        <v>227550.89849999998</v>
      </c>
      <c r="L162" s="5">
        <v>98443.743190849113</v>
      </c>
      <c r="M162" s="8">
        <f t="shared" si="96"/>
        <v>1.8604152936864803E-2</v>
      </c>
      <c r="N162" s="8">
        <f t="shared" si="97"/>
        <v>1.9267106151407611E-3</v>
      </c>
      <c r="O162" s="8">
        <f t="shared" si="98"/>
        <v>4.0124540849104714E-3</v>
      </c>
      <c r="P162" s="8">
        <f t="shared" si="99"/>
        <v>2.4347362283383797E-3</v>
      </c>
      <c r="Q162" s="8">
        <f t="shared" si="100"/>
        <v>1.8441388717619943E-3</v>
      </c>
      <c r="R162" s="8">
        <f t="shared" si="101"/>
        <v>8.2450253179264449E-4</v>
      </c>
      <c r="S162" s="8">
        <f t="shared" si="102"/>
        <v>4.302668140918205E-3</v>
      </c>
      <c r="T162" s="8">
        <f t="shared" si="103"/>
        <v>4.6635518786599288E-3</v>
      </c>
      <c r="U162" s="8">
        <f t="shared" si="104"/>
        <v>3.7898716404627802E-3</v>
      </c>
      <c r="V162" s="8">
        <f t="shared" si="105"/>
        <v>2.311481574393771E-3</v>
      </c>
    </row>
    <row r="163" spans="1:22" x14ac:dyDescent="0.25">
      <c r="A163" s="9">
        <v>1999</v>
      </c>
      <c r="B163" s="3">
        <f t="shared" si="95"/>
        <v>2398757.9900000002</v>
      </c>
      <c r="C163" s="3">
        <f t="shared" si="95"/>
        <v>156709.24950000001</v>
      </c>
      <c r="D163" s="3">
        <f t="shared" si="95"/>
        <v>481741.58600000001</v>
      </c>
      <c r="E163" s="3">
        <f t="shared" si="95"/>
        <v>242754.68349999998</v>
      </c>
      <c r="F163" s="3">
        <f t="shared" si="95"/>
        <v>169229.60699999999</v>
      </c>
      <c r="G163" s="3">
        <f t="shared" si="95"/>
        <v>56137.346999999994</v>
      </c>
      <c r="H163" s="3">
        <f t="shared" si="95"/>
        <v>456087.83649999998</v>
      </c>
      <c r="I163" s="3">
        <f t="shared" si="95"/>
        <v>381769.17950000003</v>
      </c>
      <c r="J163" s="3">
        <f t="shared" si="95"/>
        <v>286954.598</v>
      </c>
      <c r="K163" s="3">
        <f t="shared" si="95"/>
        <v>246295.99600000001</v>
      </c>
      <c r="L163" s="5">
        <v>86186.156584381664</v>
      </c>
      <c r="M163" s="8">
        <f t="shared" si="96"/>
        <v>2.7832288676795391E-2</v>
      </c>
      <c r="N163" s="8">
        <f t="shared" si="97"/>
        <v>1.8182647389151389E-3</v>
      </c>
      <c r="O163" s="8">
        <f t="shared" si="98"/>
        <v>5.5895471510943257E-3</v>
      </c>
      <c r="P163" s="8">
        <f t="shared" si="99"/>
        <v>2.8166319641174378E-3</v>
      </c>
      <c r="Q163" s="8">
        <f t="shared" si="100"/>
        <v>1.9635358357616697E-3</v>
      </c>
      <c r="R163" s="8">
        <f t="shared" si="101"/>
        <v>6.5134992932464736E-4</v>
      </c>
      <c r="S163" s="8">
        <f t="shared" si="102"/>
        <v>5.2918920459512691E-3</v>
      </c>
      <c r="T163" s="8">
        <f t="shared" si="103"/>
        <v>4.429588168561897E-3</v>
      </c>
      <c r="U163" s="8">
        <f t="shared" si="104"/>
        <v>3.3294743537966381E-3</v>
      </c>
      <c r="V163" s="8">
        <f t="shared" si="105"/>
        <v>2.857721074484401E-3</v>
      </c>
    </row>
    <row r="164" spans="1:22" x14ac:dyDescent="0.25">
      <c r="A164" s="9">
        <v>2000</v>
      </c>
      <c r="B164" s="3">
        <f t="shared" si="95"/>
        <v>2684952.983</v>
      </c>
      <c r="C164" s="3">
        <f t="shared" si="95"/>
        <v>159463.6195</v>
      </c>
      <c r="D164" s="3">
        <f t="shared" si="95"/>
        <v>591416.43400000001</v>
      </c>
      <c r="E164" s="3">
        <f t="shared" si="95"/>
        <v>265491.60600000003</v>
      </c>
      <c r="F164" s="3">
        <f t="shared" si="95"/>
        <v>156517.291</v>
      </c>
      <c r="G164" s="3">
        <f t="shared" si="95"/>
        <v>45726.877500000002</v>
      </c>
      <c r="H164" s="3">
        <f t="shared" si="95"/>
        <v>493408.88099999999</v>
      </c>
      <c r="I164" s="3">
        <f t="shared" si="95"/>
        <v>365325.07150000002</v>
      </c>
      <c r="J164" s="3">
        <f t="shared" si="95"/>
        <v>245427.52500000002</v>
      </c>
      <c r="K164" s="3">
        <f t="shared" si="95"/>
        <v>239073.26149999999</v>
      </c>
      <c r="L164" s="5">
        <v>99886.577575544405</v>
      </c>
      <c r="M164" s="8">
        <f t="shared" si="96"/>
        <v>2.6880017797880452E-2</v>
      </c>
      <c r="N164" s="8">
        <f t="shared" si="97"/>
        <v>1.5964469238061276E-3</v>
      </c>
      <c r="O164" s="8">
        <f t="shared" si="98"/>
        <v>5.9208799455833863E-3</v>
      </c>
      <c r="P164" s="8">
        <f t="shared" si="99"/>
        <v>2.6579307494964295E-3</v>
      </c>
      <c r="Q164" s="8">
        <f t="shared" si="100"/>
        <v>1.5669501828874423E-3</v>
      </c>
      <c r="R164" s="8">
        <f t="shared" si="101"/>
        <v>4.5778800925896858E-4</v>
      </c>
      <c r="S164" s="8">
        <f t="shared" si="102"/>
        <v>4.9396915278915625E-3</v>
      </c>
      <c r="T164" s="8">
        <f t="shared" si="103"/>
        <v>3.6573990256469043E-3</v>
      </c>
      <c r="U164" s="8">
        <f t="shared" si="104"/>
        <v>2.4570621094148785E-3</v>
      </c>
      <c r="V164" s="8">
        <f t="shared" si="105"/>
        <v>2.3934473209795224E-3</v>
      </c>
    </row>
    <row r="165" spans="1:22" x14ac:dyDescent="0.25">
      <c r="A165" s="9">
        <v>2001</v>
      </c>
      <c r="B165" s="3">
        <f t="shared" si="95"/>
        <v>2029482.2105</v>
      </c>
      <c r="C165" s="3">
        <f t="shared" si="95"/>
        <v>175044.63199999998</v>
      </c>
      <c r="D165" s="3">
        <f t="shared" si="95"/>
        <v>583670.46950000001</v>
      </c>
      <c r="E165" s="3">
        <f t="shared" si="95"/>
        <v>241543.77600000001</v>
      </c>
      <c r="F165" s="3">
        <f t="shared" si="95"/>
        <v>160693.13400000002</v>
      </c>
      <c r="G165" s="3">
        <f t="shared" si="95"/>
        <v>49495.321000000004</v>
      </c>
      <c r="H165" s="3">
        <f t="shared" si="95"/>
        <v>446578.00800000003</v>
      </c>
      <c r="I165" s="3">
        <f t="shared" si="95"/>
        <v>433522.93849999999</v>
      </c>
      <c r="J165" s="3">
        <f t="shared" si="95"/>
        <v>310267.85200000001</v>
      </c>
      <c r="K165" s="3">
        <f t="shared" si="95"/>
        <v>441184.90950000001</v>
      </c>
      <c r="L165" s="5">
        <v>98203.544965267793</v>
      </c>
      <c r="M165" s="8">
        <f t="shared" si="96"/>
        <v>2.0666078920244461E-2</v>
      </c>
      <c r="N165" s="8">
        <f t="shared" si="97"/>
        <v>1.7824675480086693E-3</v>
      </c>
      <c r="O165" s="8">
        <f t="shared" si="98"/>
        <v>5.9434765792459945E-3</v>
      </c>
      <c r="P165" s="8">
        <f t="shared" si="99"/>
        <v>2.459623795509909E-3</v>
      </c>
      <c r="Q165" s="8">
        <f t="shared" si="100"/>
        <v>1.6363272227782946E-3</v>
      </c>
      <c r="R165" s="8">
        <f t="shared" si="101"/>
        <v>5.0400747770872523E-4</v>
      </c>
      <c r="S165" s="8">
        <f t="shared" si="102"/>
        <v>4.547473394753151E-3</v>
      </c>
      <c r="T165" s="8">
        <f t="shared" si="103"/>
        <v>4.4145345125099766E-3</v>
      </c>
      <c r="U165" s="8">
        <f t="shared" si="104"/>
        <v>3.1594363738064062E-3</v>
      </c>
      <c r="V165" s="8">
        <f t="shared" si="105"/>
        <v>4.4925558405863701E-3</v>
      </c>
    </row>
    <row r="166" spans="1:22" x14ac:dyDescent="0.25">
      <c r="A166" s="9">
        <v>2002</v>
      </c>
      <c r="B166" s="3">
        <f t="shared" si="95"/>
        <v>2079131.3910000001</v>
      </c>
      <c r="C166" s="3">
        <f t="shared" si="95"/>
        <v>165497.514</v>
      </c>
      <c r="D166" s="3">
        <f t="shared" si="95"/>
        <v>601152.08550000004</v>
      </c>
      <c r="E166" s="3">
        <f t="shared" si="95"/>
        <v>223448.65549999999</v>
      </c>
      <c r="F166" s="3">
        <f t="shared" si="95"/>
        <v>162442.73800000001</v>
      </c>
      <c r="G166" s="3">
        <f t="shared" si="95"/>
        <v>37912.056000000004</v>
      </c>
      <c r="H166" s="3">
        <f t="shared" si="95"/>
        <v>361163.70799999998</v>
      </c>
      <c r="I166" s="3">
        <f t="shared" si="95"/>
        <v>334609.93300000002</v>
      </c>
      <c r="J166" s="3">
        <f t="shared" si="95"/>
        <v>212920.61299999998</v>
      </c>
      <c r="K166" s="3">
        <f t="shared" si="95"/>
        <v>440122.06699999998</v>
      </c>
      <c r="L166" s="5">
        <v>97933.392356425305</v>
      </c>
      <c r="M166" s="8">
        <f t="shared" si="96"/>
        <v>2.1230055867288562E-2</v>
      </c>
      <c r="N166" s="8">
        <f t="shared" si="97"/>
        <v>1.6898987160342341E-3</v>
      </c>
      <c r="O166" s="8">
        <f t="shared" si="98"/>
        <v>6.1383770237645515E-3</v>
      </c>
      <c r="P166" s="8">
        <f t="shared" si="99"/>
        <v>2.281639082681483E-3</v>
      </c>
      <c r="Q166" s="8">
        <f t="shared" si="100"/>
        <v>1.6587063318382262E-3</v>
      </c>
      <c r="R166" s="8">
        <f t="shared" si="101"/>
        <v>3.8712082863442883E-4</v>
      </c>
      <c r="S166" s="8">
        <f t="shared" si="102"/>
        <v>3.6878504799012449E-3</v>
      </c>
      <c r="T166" s="8">
        <f t="shared" si="103"/>
        <v>3.4167093056696979E-3</v>
      </c>
      <c r="U166" s="8">
        <f t="shared" si="104"/>
        <v>2.1741370116648523E-3</v>
      </c>
      <c r="V166" s="8">
        <f t="shared" si="105"/>
        <v>4.4940960014760896E-3</v>
      </c>
    </row>
    <row r="167" spans="1:22" x14ac:dyDescent="0.25">
      <c r="A167" s="9">
        <v>2003</v>
      </c>
      <c r="B167" s="3">
        <f t="shared" si="95"/>
        <v>2137197.2585</v>
      </c>
      <c r="C167" s="3">
        <f t="shared" si="95"/>
        <v>179564.54200000002</v>
      </c>
      <c r="D167" s="3">
        <f t="shared" si="95"/>
        <v>691191.20400000003</v>
      </c>
      <c r="E167" s="3">
        <f t="shared" si="95"/>
        <v>327515.90950000001</v>
      </c>
      <c r="F167" s="3">
        <f t="shared" si="95"/>
        <v>185264.84899999999</v>
      </c>
      <c r="G167" s="3">
        <f t="shared" si="95"/>
        <v>42326.228499999997</v>
      </c>
      <c r="H167" s="3">
        <f t="shared" si="95"/>
        <v>361138.08050000004</v>
      </c>
      <c r="I167" s="3">
        <f t="shared" si="95"/>
        <v>403634.141</v>
      </c>
      <c r="J167" s="3">
        <f t="shared" si="95"/>
        <v>194393.34650000001</v>
      </c>
      <c r="K167" s="3">
        <f t="shared" si="95"/>
        <v>350876.93800000002</v>
      </c>
      <c r="L167" s="5">
        <v>94684.582573316715</v>
      </c>
      <c r="M167" s="8">
        <f t="shared" si="96"/>
        <v>2.2571755616550487E-2</v>
      </c>
      <c r="N167" s="8">
        <f t="shared" si="97"/>
        <v>1.8964496343526524E-3</v>
      </c>
      <c r="O167" s="8">
        <f t="shared" si="98"/>
        <v>7.2999340041953803E-3</v>
      </c>
      <c r="P167" s="8">
        <f t="shared" si="99"/>
        <v>3.4590204719590545E-3</v>
      </c>
      <c r="Q167" s="8">
        <f t="shared" si="100"/>
        <v>1.9566527513235287E-3</v>
      </c>
      <c r="R167" s="8">
        <f t="shared" si="101"/>
        <v>4.4702344721460547E-4</v>
      </c>
      <c r="S167" s="8">
        <f t="shared" si="102"/>
        <v>3.8141170472010214E-3</v>
      </c>
      <c r="T167" s="8">
        <f t="shared" si="103"/>
        <v>4.2629341549608214E-3</v>
      </c>
      <c r="U167" s="8">
        <f t="shared" si="104"/>
        <v>2.0530622960657427E-3</v>
      </c>
      <c r="V167" s="8">
        <f t="shared" si="105"/>
        <v>3.7057452064944889E-3</v>
      </c>
    </row>
    <row r="168" spans="1:22" x14ac:dyDescent="0.25">
      <c r="A168" s="9">
        <v>2004</v>
      </c>
      <c r="B168" s="3">
        <f t="shared" si="95"/>
        <v>2522346.0260000001</v>
      </c>
      <c r="C168" s="3">
        <f t="shared" si="95"/>
        <v>194890.14799999999</v>
      </c>
      <c r="D168" s="3">
        <f t="shared" si="95"/>
        <v>810624.22200000007</v>
      </c>
      <c r="E168" s="3">
        <f t="shared" si="95"/>
        <v>381107.6545</v>
      </c>
      <c r="F168" s="3">
        <f t="shared" si="95"/>
        <v>181050.70500000002</v>
      </c>
      <c r="G168" s="3">
        <f t="shared" si="95"/>
        <v>75119.662500000006</v>
      </c>
      <c r="H168" s="3">
        <f t="shared" si="95"/>
        <v>455802.30350000004</v>
      </c>
      <c r="I168" s="3">
        <f t="shared" si="95"/>
        <v>477792.2635</v>
      </c>
      <c r="J168" s="3">
        <f t="shared" si="95"/>
        <v>217460.06149999998</v>
      </c>
      <c r="K168" s="3">
        <f t="shared" si="95"/>
        <v>370415.64349999989</v>
      </c>
      <c r="L168" s="5">
        <v>117074.86551527939</v>
      </c>
      <c r="M168" s="8">
        <f t="shared" si="96"/>
        <v>2.1544727084660285E-2</v>
      </c>
      <c r="N168" s="8">
        <f t="shared" si="97"/>
        <v>1.6646625827177648E-3</v>
      </c>
      <c r="O168" s="8">
        <f t="shared" si="98"/>
        <v>6.9239816627780434E-3</v>
      </c>
      <c r="P168" s="8">
        <f t="shared" si="99"/>
        <v>3.2552474249928718E-3</v>
      </c>
      <c r="Q168" s="8">
        <f t="shared" si="100"/>
        <v>1.5464523850029208E-3</v>
      </c>
      <c r="R168" s="8">
        <f t="shared" si="101"/>
        <v>6.4163782866097905E-4</v>
      </c>
      <c r="S168" s="8">
        <f t="shared" si="102"/>
        <v>3.8932549825608253E-3</v>
      </c>
      <c r="T168" s="8">
        <f t="shared" si="103"/>
        <v>4.081083171841385E-3</v>
      </c>
      <c r="U168" s="8">
        <f t="shared" si="104"/>
        <v>1.8574444697663937E-3</v>
      </c>
      <c r="V168" s="8">
        <f t="shared" si="105"/>
        <v>3.1639211530988865E-3</v>
      </c>
    </row>
    <row r="169" spans="1:22" x14ac:dyDescent="0.25">
      <c r="A169" s="9">
        <v>2005</v>
      </c>
      <c r="B169" s="3">
        <f t="shared" si="95"/>
        <v>3250448.1940000001</v>
      </c>
      <c r="C169" s="3">
        <f t="shared" si="95"/>
        <v>210502.3535</v>
      </c>
      <c r="D169" s="3">
        <f t="shared" si="95"/>
        <v>1019455.2555</v>
      </c>
      <c r="E169" s="3">
        <f t="shared" si="95"/>
        <v>367532.60749999998</v>
      </c>
      <c r="F169" s="3">
        <f t="shared" si="95"/>
        <v>233493.79</v>
      </c>
      <c r="G169" s="3">
        <f t="shared" si="95"/>
        <v>105538.80350000001</v>
      </c>
      <c r="H169" s="3">
        <f t="shared" si="95"/>
        <v>579655.44050000003</v>
      </c>
      <c r="I169" s="3">
        <f t="shared" si="95"/>
        <v>637322.62349999999</v>
      </c>
      <c r="J169" s="3">
        <f t="shared" si="95"/>
        <v>306843.11300000001</v>
      </c>
      <c r="K169" s="3">
        <f t="shared" si="95"/>
        <v>454211.9304999999</v>
      </c>
      <c r="L169" s="5">
        <v>146566.26631057015</v>
      </c>
      <c r="M169" s="8">
        <f t="shared" si="96"/>
        <v>2.2177328220344947E-2</v>
      </c>
      <c r="N169" s="8">
        <f t="shared" si="97"/>
        <v>1.4362264851173253E-3</v>
      </c>
      <c r="O169" s="8">
        <f t="shared" si="98"/>
        <v>6.9555927237704238E-3</v>
      </c>
      <c r="P169" s="8">
        <f t="shared" si="99"/>
        <v>2.5076207285052061E-3</v>
      </c>
      <c r="Q169" s="8">
        <f t="shared" si="100"/>
        <v>1.5930936625296345E-3</v>
      </c>
      <c r="R169" s="8">
        <f t="shared" si="101"/>
        <v>7.200756774165619E-4</v>
      </c>
      <c r="S169" s="8">
        <f t="shared" si="102"/>
        <v>3.9549035060477359E-3</v>
      </c>
      <c r="T169" s="8">
        <f t="shared" si="103"/>
        <v>4.3483581832502284E-3</v>
      </c>
      <c r="U169" s="8">
        <f t="shared" si="104"/>
        <v>2.093545266069665E-3</v>
      </c>
      <c r="V169" s="8">
        <f t="shared" si="105"/>
        <v>3.0990209543684255E-3</v>
      </c>
    </row>
    <row r="170" spans="1:22" x14ac:dyDescent="0.25">
      <c r="A170" s="9">
        <v>2006</v>
      </c>
      <c r="B170" s="3">
        <f t="shared" si="95"/>
        <v>3767837.2860000003</v>
      </c>
      <c r="C170" s="3">
        <f t="shared" si="95"/>
        <v>250053.00599999999</v>
      </c>
      <c r="D170" s="3">
        <f t="shared" si="95"/>
        <v>1231775.649</v>
      </c>
      <c r="E170" s="3">
        <f t="shared" si="95"/>
        <v>349308.15250000003</v>
      </c>
      <c r="F170" s="3">
        <f t="shared" si="95"/>
        <v>288928.26899999997</v>
      </c>
      <c r="G170" s="3">
        <f t="shared" si="95"/>
        <v>147035.69649999999</v>
      </c>
      <c r="H170" s="3">
        <f t="shared" si="95"/>
        <v>681985.0895</v>
      </c>
      <c r="I170" s="3">
        <f t="shared" si="95"/>
        <v>773170.64150000003</v>
      </c>
      <c r="J170" s="3">
        <f t="shared" si="95"/>
        <v>341441.91950000002</v>
      </c>
      <c r="K170" s="3">
        <f t="shared" si="95"/>
        <v>423432.4155</v>
      </c>
      <c r="L170" s="5">
        <v>162590.1460964143</v>
      </c>
      <c r="M170" s="8">
        <f t="shared" si="96"/>
        <v>2.3173835416604588E-2</v>
      </c>
      <c r="N170" s="8">
        <f t="shared" si="97"/>
        <v>1.5379345673982056E-3</v>
      </c>
      <c r="O170" s="8">
        <f t="shared" si="98"/>
        <v>7.575955115198491E-3</v>
      </c>
      <c r="P170" s="8">
        <f t="shared" si="99"/>
        <v>2.1483968179280915E-3</v>
      </c>
      <c r="Q170" s="8">
        <f t="shared" si="100"/>
        <v>1.7770343156507679E-3</v>
      </c>
      <c r="R170" s="8">
        <f t="shared" si="101"/>
        <v>9.0433338077456E-4</v>
      </c>
      <c r="S170" s="8">
        <f t="shared" si="102"/>
        <v>4.1945044387597134E-3</v>
      </c>
      <c r="T170" s="8">
        <f t="shared" si="103"/>
        <v>4.755335179055179E-3</v>
      </c>
      <c r="U170" s="8">
        <f t="shared" si="104"/>
        <v>2.1000160692243208E-3</v>
      </c>
      <c r="V170" s="8">
        <f t="shared" si="105"/>
        <v>2.6042932223513033E-3</v>
      </c>
    </row>
    <row r="171" spans="1:22" x14ac:dyDescent="0.25">
      <c r="A171" s="9">
        <v>2007</v>
      </c>
      <c r="B171" s="3">
        <f t="shared" si="95"/>
        <v>4427776.3669999996</v>
      </c>
      <c r="C171" s="3">
        <f t="shared" si="95"/>
        <v>277083.33199999999</v>
      </c>
      <c r="D171" s="3">
        <f t="shared" si="95"/>
        <v>1355168.4720000001</v>
      </c>
      <c r="E171" s="3">
        <f t="shared" si="95"/>
        <v>281034.67000000004</v>
      </c>
      <c r="F171" s="3">
        <f t="shared" si="95"/>
        <v>335436.21250000002</v>
      </c>
      <c r="G171" s="3">
        <f t="shared" si="95"/>
        <v>145569.71899999998</v>
      </c>
      <c r="H171" s="3">
        <f t="shared" si="95"/>
        <v>840768.41</v>
      </c>
      <c r="I171" s="3">
        <f t="shared" si="95"/>
        <v>942631.45349999995</v>
      </c>
      <c r="J171" s="3">
        <f t="shared" si="95"/>
        <v>415416.92249999999</v>
      </c>
      <c r="K171" s="3">
        <f t="shared" si="95"/>
        <v>434477.79949999996</v>
      </c>
      <c r="L171" s="5">
        <v>207416.49464237894</v>
      </c>
      <c r="M171" s="8">
        <f t="shared" si="96"/>
        <v>2.1347272186015068E-2</v>
      </c>
      <c r="N171" s="8">
        <f t="shared" si="97"/>
        <v>1.3358789640994487E-3</v>
      </c>
      <c r="O171" s="8">
        <f t="shared" si="98"/>
        <v>6.533561732091458E-3</v>
      </c>
      <c r="P171" s="8">
        <f t="shared" si="99"/>
        <v>1.3549292233703558E-3</v>
      </c>
      <c r="Q171" s="8">
        <f t="shared" si="100"/>
        <v>1.6172108832441157E-3</v>
      </c>
      <c r="R171" s="8">
        <f t="shared" si="101"/>
        <v>7.0182325302038662E-4</v>
      </c>
      <c r="S171" s="8">
        <f t="shared" si="102"/>
        <v>4.0535272348982019E-3</v>
      </c>
      <c r="T171" s="8">
        <f t="shared" si="103"/>
        <v>4.5446311062447365E-3</v>
      </c>
      <c r="U171" s="8">
        <f t="shared" si="104"/>
        <v>2.0028152689411174E-3</v>
      </c>
      <c r="V171" s="8">
        <f t="shared" si="105"/>
        <v>2.094711899596573E-3</v>
      </c>
    </row>
    <row r="172" spans="1:22" x14ac:dyDescent="0.25">
      <c r="A172" s="9">
        <v>2008</v>
      </c>
      <c r="B172" s="3">
        <f t="shared" si="95"/>
        <v>6088283.6554999994</v>
      </c>
      <c r="C172" s="3">
        <f t="shared" si="95"/>
        <v>349931.06200000003</v>
      </c>
      <c r="D172" s="3">
        <f t="shared" si="95"/>
        <v>2099672.6005000002</v>
      </c>
      <c r="E172" s="3">
        <f t="shared" si="95"/>
        <v>268901.674</v>
      </c>
      <c r="F172" s="3">
        <f t="shared" si="95"/>
        <v>378857.40149999998</v>
      </c>
      <c r="G172" s="3">
        <f t="shared" si="95"/>
        <v>248238.82449999999</v>
      </c>
      <c r="H172" s="3">
        <f t="shared" si="95"/>
        <v>947969.41299999994</v>
      </c>
      <c r="I172" s="3">
        <f t="shared" si="95"/>
        <v>1189898.4740000002</v>
      </c>
      <c r="J172" s="3">
        <f t="shared" si="95"/>
        <v>465360.25699999998</v>
      </c>
      <c r="K172" s="3">
        <f t="shared" si="95"/>
        <v>621919.64250000007</v>
      </c>
      <c r="L172" s="5">
        <v>243982.43787084011</v>
      </c>
      <c r="M172" s="8">
        <f t="shared" si="96"/>
        <v>2.4953778266298934E-2</v>
      </c>
      <c r="N172" s="8">
        <f t="shared" si="97"/>
        <v>1.4342469279909698E-3</v>
      </c>
      <c r="O172" s="8">
        <f t="shared" si="98"/>
        <v>8.605834988875424E-3</v>
      </c>
      <c r="P172" s="8">
        <f t="shared" si="99"/>
        <v>1.1021353682118369E-3</v>
      </c>
      <c r="Q172" s="8">
        <f t="shared" si="100"/>
        <v>1.5528060331152205E-3</v>
      </c>
      <c r="R172" s="8">
        <f t="shared" si="101"/>
        <v>1.0174454631501515E-3</v>
      </c>
      <c r="S172" s="8">
        <f t="shared" si="102"/>
        <v>3.8854002004104814E-3</v>
      </c>
      <c r="T172" s="8">
        <f t="shared" si="103"/>
        <v>4.8769841156760261E-3</v>
      </c>
      <c r="U172" s="8">
        <f t="shared" si="104"/>
        <v>1.9073514514448505E-3</v>
      </c>
      <c r="V172" s="8">
        <f t="shared" si="105"/>
        <v>2.5490344630019358E-3</v>
      </c>
    </row>
    <row r="173" spans="1:22" x14ac:dyDescent="0.25">
      <c r="A173" s="9">
        <v>2009</v>
      </c>
      <c r="B173" s="3">
        <f t="shared" si="95"/>
        <v>5198764.7464999994</v>
      </c>
      <c r="C173" s="3">
        <f t="shared" si="95"/>
        <v>290051.49050000001</v>
      </c>
      <c r="D173" s="3">
        <f t="shared" si="95"/>
        <v>1562217.0649999999</v>
      </c>
      <c r="E173" s="3">
        <f t="shared" si="95"/>
        <v>188052.97</v>
      </c>
      <c r="F173" s="3">
        <f t="shared" si="95"/>
        <v>280325.78649999999</v>
      </c>
      <c r="G173" s="3">
        <f t="shared" si="95"/>
        <v>190503.2745</v>
      </c>
      <c r="H173" s="3">
        <f t="shared" si="95"/>
        <v>733986.87950000004</v>
      </c>
      <c r="I173" s="3">
        <f t="shared" si="95"/>
        <v>1106855.3745000002</v>
      </c>
      <c r="J173" s="3">
        <f t="shared" si="95"/>
        <v>364871.08</v>
      </c>
      <c r="K173" s="3">
        <f t="shared" si="95"/>
        <v>866241.61249999993</v>
      </c>
      <c r="L173" s="5">
        <v>233821.6705442575</v>
      </c>
      <c r="M173" s="8">
        <f t="shared" si="96"/>
        <v>2.223388762213117E-2</v>
      </c>
      <c r="N173" s="8">
        <f t="shared" si="97"/>
        <v>1.2404816449427404E-3</v>
      </c>
      <c r="O173" s="8">
        <f t="shared" si="98"/>
        <v>6.6812330155870013E-3</v>
      </c>
      <c r="P173" s="8">
        <f t="shared" si="99"/>
        <v>8.0425808934764893E-4</v>
      </c>
      <c r="Q173" s="8">
        <f t="shared" si="100"/>
        <v>1.1988871084852686E-3</v>
      </c>
      <c r="R173" s="8">
        <f t="shared" si="101"/>
        <v>8.1473746234287444E-4</v>
      </c>
      <c r="S173" s="8">
        <f t="shared" si="102"/>
        <v>3.139088339380724E-3</v>
      </c>
      <c r="T173" s="8">
        <f t="shared" si="103"/>
        <v>4.7337587312742072E-3</v>
      </c>
      <c r="U173" s="8">
        <f t="shared" si="104"/>
        <v>1.5604673388514587E-3</v>
      </c>
      <c r="V173" s="8">
        <f t="shared" si="105"/>
        <v>3.7047105620436442E-3</v>
      </c>
    </row>
    <row r="174" spans="1:22" x14ac:dyDescent="0.25">
      <c r="A174" s="9">
        <v>2010</v>
      </c>
      <c r="B174" s="3">
        <f t="shared" si="95"/>
        <v>6893606.7854999993</v>
      </c>
      <c r="C174" s="3">
        <f t="shared" si="95"/>
        <v>354624.83600000001</v>
      </c>
      <c r="D174" s="3">
        <f t="shared" si="95"/>
        <v>1985204.7665000001</v>
      </c>
      <c r="E174" s="3">
        <f t="shared" si="95"/>
        <v>217601.57650000002</v>
      </c>
      <c r="F174" s="3">
        <f t="shared" si="95"/>
        <v>325248.65600000002</v>
      </c>
      <c r="G174" s="3">
        <f t="shared" si="95"/>
        <v>217248.21000000002</v>
      </c>
      <c r="H174" s="3">
        <f t="shared" si="95"/>
        <v>885902.99549999996</v>
      </c>
      <c r="I174" s="3">
        <f t="shared" si="95"/>
        <v>1247334.4040000001</v>
      </c>
      <c r="J174" s="3">
        <f t="shared" si="95"/>
        <v>368315.44099999999</v>
      </c>
      <c r="K174" s="3">
        <f t="shared" si="95"/>
        <v>613130.79100000008</v>
      </c>
      <c r="L174" s="5">
        <v>287018.18463752925</v>
      </c>
      <c r="M174" s="8">
        <f t="shared" si="96"/>
        <v>2.4018014030037251E-2</v>
      </c>
      <c r="N174" s="8">
        <f t="shared" si="97"/>
        <v>1.2355483205632081E-3</v>
      </c>
      <c r="O174" s="8">
        <f t="shared" si="98"/>
        <v>6.9166515320521725E-3</v>
      </c>
      <c r="P174" s="8">
        <f t="shared" si="99"/>
        <v>7.5814560939685969E-4</v>
      </c>
      <c r="Q174" s="8">
        <f t="shared" si="100"/>
        <v>1.1331987776689182E-3</v>
      </c>
      <c r="R174" s="8">
        <f t="shared" si="101"/>
        <v>7.5691444524450383E-4</v>
      </c>
      <c r="S174" s="8">
        <f t="shared" si="102"/>
        <v>3.0865744503916813E-3</v>
      </c>
      <c r="T174" s="8">
        <f t="shared" si="103"/>
        <v>4.3458375488481301E-3</v>
      </c>
      <c r="U174" s="8">
        <f t="shared" si="104"/>
        <v>1.2832477547202795E-3</v>
      </c>
      <c r="V174" s="8">
        <f t="shared" si="105"/>
        <v>2.1362088669549398E-3</v>
      </c>
    </row>
    <row r="175" spans="1:22" x14ac:dyDescent="0.25">
      <c r="A175" s="9">
        <v>2011</v>
      </c>
      <c r="B175" s="3">
        <f t="shared" si="95"/>
        <v>8892161.675999999</v>
      </c>
      <c r="C175" s="3">
        <f t="shared" si="95"/>
        <v>422628.43849999999</v>
      </c>
      <c r="D175" s="3">
        <f t="shared" si="95"/>
        <v>2831694.7765000002</v>
      </c>
      <c r="E175" s="3">
        <f t="shared" si="95"/>
        <v>227127.22399999999</v>
      </c>
      <c r="F175" s="3">
        <f t="shared" si="95"/>
        <v>374988.99</v>
      </c>
      <c r="G175" s="3">
        <f t="shared" si="95"/>
        <v>337907.61300000001</v>
      </c>
      <c r="H175" s="3">
        <f t="shared" si="95"/>
        <v>1053099.9664999999</v>
      </c>
      <c r="I175" s="3">
        <f t="shared" si="95"/>
        <v>1329659.6950000001</v>
      </c>
      <c r="J175" s="3">
        <f t="shared" si="95"/>
        <v>404036.70150000002</v>
      </c>
      <c r="K175" s="3">
        <f t="shared" si="95"/>
        <v>964205.51399999997</v>
      </c>
      <c r="L175" s="5">
        <v>335415.15670218616</v>
      </c>
      <c r="M175" s="8">
        <f t="shared" si="96"/>
        <v>2.6510911920105375E-2</v>
      </c>
      <c r="N175" s="8">
        <f t="shared" si="97"/>
        <v>1.2600159237146525E-3</v>
      </c>
      <c r="O175" s="8">
        <f t="shared" si="98"/>
        <v>8.4423578360063537E-3</v>
      </c>
      <c r="P175" s="8">
        <f t="shared" si="99"/>
        <v>6.7715253607834251E-4</v>
      </c>
      <c r="Q175" s="8">
        <f t="shared" si="100"/>
        <v>1.1179846304111751E-3</v>
      </c>
      <c r="R175" s="8">
        <f t="shared" si="101"/>
        <v>1.0074309590607643E-3</v>
      </c>
      <c r="S175" s="8">
        <f t="shared" si="102"/>
        <v>3.1396910528853749E-3</v>
      </c>
      <c r="T175" s="8">
        <f t="shared" si="103"/>
        <v>3.9642206633512386E-3</v>
      </c>
      <c r="U175" s="8">
        <f t="shared" si="104"/>
        <v>1.2045868930685882E-3</v>
      </c>
      <c r="V175" s="8">
        <f t="shared" si="105"/>
        <v>2.8746629206625697E-3</v>
      </c>
    </row>
    <row r="176" spans="1:22" x14ac:dyDescent="0.25">
      <c r="A176" s="9">
        <v>2012</v>
      </c>
      <c r="B176" s="3">
        <f t="shared" si="95"/>
        <v>8817146.5924999993</v>
      </c>
      <c r="C176" s="3">
        <f t="shared" si="95"/>
        <v>430943.18900000001</v>
      </c>
      <c r="D176" s="3">
        <f t="shared" si="95"/>
        <v>3214063.5470000003</v>
      </c>
      <c r="E176" s="3">
        <f t="shared" si="95"/>
        <v>220833.32050000003</v>
      </c>
      <c r="F176" s="3">
        <f t="shared" si="95"/>
        <v>414467.4105</v>
      </c>
      <c r="G176" s="3">
        <f t="shared" si="95"/>
        <v>277780.60550000001</v>
      </c>
      <c r="H176" s="3">
        <f t="shared" si="95"/>
        <v>1101545.439</v>
      </c>
      <c r="I176" s="3">
        <f t="shared" si="95"/>
        <v>1358516.93</v>
      </c>
      <c r="J176" s="3">
        <f t="shared" si="95"/>
        <v>372194.23</v>
      </c>
      <c r="K176" s="3">
        <f t="shared" si="95"/>
        <v>600017.50049999997</v>
      </c>
      <c r="L176" s="5">
        <v>369659.70037551981</v>
      </c>
      <c r="M176" s="8">
        <f t="shared" si="96"/>
        <v>2.3852063353249159E-2</v>
      </c>
      <c r="N176" s="8">
        <f t="shared" si="97"/>
        <v>1.1657835262059272E-3</v>
      </c>
      <c r="O176" s="8">
        <f t="shared" si="98"/>
        <v>8.694654958966274E-3</v>
      </c>
      <c r="P176" s="8">
        <f t="shared" si="99"/>
        <v>5.9739625465168606E-4</v>
      </c>
      <c r="Q176" s="8">
        <f t="shared" si="100"/>
        <v>1.1212134027024372E-3</v>
      </c>
      <c r="R176" s="8">
        <f t="shared" si="101"/>
        <v>7.5144952294722909E-4</v>
      </c>
      <c r="S176" s="8">
        <f t="shared" si="102"/>
        <v>2.9798905260189092E-3</v>
      </c>
      <c r="T176" s="8">
        <f t="shared" si="103"/>
        <v>3.6750474250234655E-3</v>
      </c>
      <c r="U176" s="8">
        <f t="shared" si="104"/>
        <v>1.0068563860813216E-3</v>
      </c>
      <c r="V176" s="8">
        <f t="shared" si="105"/>
        <v>1.6231617887761923E-3</v>
      </c>
    </row>
    <row r="177" spans="1:28" x14ac:dyDescent="0.25">
      <c r="A177" s="9">
        <v>2013</v>
      </c>
      <c r="B177" s="3">
        <f t="shared" si="95"/>
        <v>7982771.3995000003</v>
      </c>
      <c r="C177" s="3">
        <f t="shared" si="95"/>
        <v>432009.90149999998</v>
      </c>
      <c r="D177" s="3">
        <f t="shared" si="95"/>
        <v>3631035.943</v>
      </c>
      <c r="E177" s="3">
        <f t="shared" si="95"/>
        <v>258480.73950000003</v>
      </c>
      <c r="F177" s="3">
        <f t="shared" si="95"/>
        <v>405053.33149999997</v>
      </c>
      <c r="G177" s="3">
        <f t="shared" si="95"/>
        <v>342288.51049999997</v>
      </c>
      <c r="H177" s="3">
        <f t="shared" si="95"/>
        <v>1068527.9685</v>
      </c>
      <c r="I177" s="3">
        <f t="shared" si="95"/>
        <v>1195920.0505000001</v>
      </c>
      <c r="J177" s="3">
        <f t="shared" si="95"/>
        <v>377406.42449999996</v>
      </c>
      <c r="K177" s="3">
        <f t="shared" si="95"/>
        <v>989840.87049999996</v>
      </c>
      <c r="L177" s="5">
        <v>380191.88186037214</v>
      </c>
      <c r="M177" s="8">
        <f t="shared" si="96"/>
        <v>2.0996690830004949E-2</v>
      </c>
      <c r="N177" s="8">
        <f t="shared" si="97"/>
        <v>1.1362943874184519E-3</v>
      </c>
      <c r="O177" s="8">
        <f t="shared" si="98"/>
        <v>9.5505351803737912E-3</v>
      </c>
      <c r="P177" s="8">
        <f t="shared" si="99"/>
        <v>6.7986917089126256E-4</v>
      </c>
      <c r="Q177" s="8">
        <f t="shared" si="100"/>
        <v>1.0653918477111471E-3</v>
      </c>
      <c r="R177" s="8">
        <f t="shared" si="101"/>
        <v>9.0030462729792735E-4</v>
      </c>
      <c r="S177" s="8">
        <f t="shared" si="102"/>
        <v>2.8104965399877307E-3</v>
      </c>
      <c r="T177" s="8">
        <f t="shared" si="103"/>
        <v>3.145569665107182E-3</v>
      </c>
      <c r="U177" s="8">
        <f t="shared" si="104"/>
        <v>9.926735485598949E-4</v>
      </c>
      <c r="V177" s="8">
        <f t="shared" si="105"/>
        <v>2.6035297378167719E-3</v>
      </c>
    </row>
    <row r="178" spans="1:28" x14ac:dyDescent="0.25">
      <c r="A178" s="9">
        <v>2014</v>
      </c>
      <c r="B178" s="3">
        <f t="shared" si="95"/>
        <v>6479271.2965000002</v>
      </c>
      <c r="C178" s="3">
        <f t="shared" si="95"/>
        <v>475034.24249999999</v>
      </c>
      <c r="D178" s="3">
        <f t="shared" si="95"/>
        <v>4448727.2725</v>
      </c>
      <c r="E178" s="3">
        <f t="shared" si="95"/>
        <v>241355.6085</v>
      </c>
      <c r="F178" s="3">
        <f t="shared" si="95"/>
        <v>437734.96749999997</v>
      </c>
      <c r="G178" s="3">
        <f t="shared" si="95"/>
        <v>283156.96399999998</v>
      </c>
      <c r="H178" s="3">
        <f t="shared" si="95"/>
        <v>1142047.2209999999</v>
      </c>
      <c r="I178" s="3">
        <f t="shared" si="95"/>
        <v>1246510.3614999999</v>
      </c>
      <c r="J178" s="3">
        <f t="shared" si="95"/>
        <v>407481.47950000002</v>
      </c>
      <c r="K178" s="3">
        <f t="shared" si="95"/>
        <v>634885.55799999996</v>
      </c>
      <c r="L178" s="5">
        <v>378416.02053371473</v>
      </c>
      <c r="M178" s="8">
        <f t="shared" si="96"/>
        <v>1.7122085072829876E-2</v>
      </c>
      <c r="N178" s="8">
        <f t="shared" si="97"/>
        <v>1.2553227578209183E-3</v>
      </c>
      <c r="O178" s="8">
        <f t="shared" si="98"/>
        <v>1.1756181110476119E-2</v>
      </c>
      <c r="P178" s="8">
        <f t="shared" si="99"/>
        <v>6.3780494324630903E-4</v>
      </c>
      <c r="Q178" s="8">
        <f t="shared" si="100"/>
        <v>1.1567559081738198E-3</v>
      </c>
      <c r="R178" s="8">
        <f t="shared" si="101"/>
        <v>7.4826896493609811E-4</v>
      </c>
      <c r="S178" s="8">
        <f t="shared" si="102"/>
        <v>3.0179674195327838E-3</v>
      </c>
      <c r="T178" s="8">
        <f t="shared" si="103"/>
        <v>3.2940211139632306E-3</v>
      </c>
      <c r="U178" s="8">
        <f t="shared" si="104"/>
        <v>1.0768082147401994E-3</v>
      </c>
      <c r="V178" s="8">
        <f t="shared" si="105"/>
        <v>1.67774492502871E-3</v>
      </c>
    </row>
    <row r="179" spans="1:28" x14ac:dyDescent="0.25">
      <c r="A179" s="10">
        <v>2015</v>
      </c>
      <c r="B179" s="3">
        <f t="shared" si="95"/>
        <v>4838289.5240000002</v>
      </c>
      <c r="C179" s="3">
        <f t="shared" si="95"/>
        <v>470828.66700000002</v>
      </c>
      <c r="D179" s="3">
        <f t="shared" si="95"/>
        <v>3017149.0669999998</v>
      </c>
      <c r="E179" s="3">
        <f t="shared" si="95"/>
        <v>259433.10150000002</v>
      </c>
      <c r="F179" s="3">
        <f t="shared" si="95"/>
        <v>376273.04850000003</v>
      </c>
      <c r="G179" s="3">
        <f t="shared" si="95"/>
        <v>206926.87349999999</v>
      </c>
      <c r="H179" s="3">
        <f t="shared" si="95"/>
        <v>996524.24100000004</v>
      </c>
      <c r="I179" s="3">
        <f t="shared" si="95"/>
        <v>1086582.33</v>
      </c>
      <c r="J179" s="3">
        <f t="shared" si="95"/>
        <v>310340.84349999996</v>
      </c>
      <c r="K179" s="3">
        <f t="shared" si="95"/>
        <v>903425.81599999999</v>
      </c>
      <c r="L179" s="6">
        <v>292080.15563330991</v>
      </c>
      <c r="M179" s="8">
        <f t="shared" si="96"/>
        <v>1.6564937503231816E-2</v>
      </c>
      <c r="N179" s="8">
        <f t="shared" si="97"/>
        <v>1.6119844430345302E-3</v>
      </c>
      <c r="O179" s="8">
        <f t="shared" si="98"/>
        <v>1.0329866678063057E-2</v>
      </c>
      <c r="P179" s="8">
        <f t="shared" si="99"/>
        <v>8.8822570276120901E-4</v>
      </c>
      <c r="Q179" s="8">
        <f t="shared" si="100"/>
        <v>1.288252697908E-3</v>
      </c>
      <c r="R179" s="8">
        <f t="shared" si="101"/>
        <v>7.0845920035657935E-4</v>
      </c>
      <c r="S179" s="8">
        <f t="shared" si="102"/>
        <v>3.4118176869608347E-3</v>
      </c>
      <c r="T179" s="8">
        <f t="shared" si="103"/>
        <v>3.7201511607113172E-3</v>
      </c>
      <c r="U179" s="8">
        <f t="shared" si="104"/>
        <v>1.0625194403471056E-3</v>
      </c>
      <c r="V179" s="8">
        <f t="shared" si="105"/>
        <v>3.0930749610192619E-3</v>
      </c>
    </row>
    <row r="180" spans="1:28" x14ac:dyDescent="0.25">
      <c r="A180" t="s">
        <v>61</v>
      </c>
      <c r="I180" s="16"/>
      <c r="J180" s="16"/>
      <c r="K180" s="16"/>
      <c r="L180" s="16"/>
      <c r="M180" s="16"/>
      <c r="N180" s="16"/>
    </row>
    <row r="181" spans="1:28" x14ac:dyDescent="0.25">
      <c r="I181" s="16"/>
      <c r="J181" s="16"/>
      <c r="K181" s="16"/>
      <c r="L181" s="16"/>
      <c r="M181" s="16"/>
      <c r="N181" s="16"/>
    </row>
    <row r="182" spans="1:28" ht="15.75" x14ac:dyDescent="0.25">
      <c r="A182" s="101" t="s">
        <v>33</v>
      </c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</row>
    <row r="183" spans="1:28" ht="60" x14ac:dyDescent="0.25">
      <c r="A183" s="24" t="s">
        <v>1</v>
      </c>
      <c r="B183" s="25" t="s">
        <v>184</v>
      </c>
      <c r="C183" s="25" t="s">
        <v>185</v>
      </c>
      <c r="D183" s="25" t="s">
        <v>186</v>
      </c>
      <c r="E183" s="25" t="s">
        <v>187</v>
      </c>
      <c r="F183" s="25" t="s">
        <v>188</v>
      </c>
      <c r="G183" s="25" t="s">
        <v>189</v>
      </c>
      <c r="H183" s="25" t="s">
        <v>190</v>
      </c>
      <c r="I183" s="25" t="s">
        <v>191</v>
      </c>
      <c r="J183" s="25" t="s">
        <v>192</v>
      </c>
      <c r="K183" s="25" t="s">
        <v>193</v>
      </c>
      <c r="L183" s="25" t="s">
        <v>3</v>
      </c>
      <c r="M183" s="25" t="s">
        <v>31</v>
      </c>
      <c r="N183" s="86" t="s">
        <v>194</v>
      </c>
      <c r="O183" s="86" t="s">
        <v>165</v>
      </c>
      <c r="P183" s="86" t="s">
        <v>166</v>
      </c>
      <c r="Q183" s="86" t="s">
        <v>167</v>
      </c>
      <c r="R183" s="86" t="s">
        <v>168</v>
      </c>
      <c r="S183" s="86" t="s">
        <v>169</v>
      </c>
      <c r="T183" s="86" t="s">
        <v>170</v>
      </c>
      <c r="U183" s="86" t="s">
        <v>171</v>
      </c>
      <c r="V183" s="86" t="s">
        <v>172</v>
      </c>
      <c r="X183" s="79" t="s">
        <v>29</v>
      </c>
      <c r="Y183" s="80"/>
      <c r="Z183" s="80"/>
      <c r="AA183" s="81" t="s">
        <v>6</v>
      </c>
      <c r="AB183" s="79" t="s">
        <v>34</v>
      </c>
    </row>
    <row r="184" spans="1:28" x14ac:dyDescent="0.25">
      <c r="A184" s="26">
        <v>1995</v>
      </c>
      <c r="B184" s="3">
        <f>B159</f>
        <v>1495056.4530000002</v>
      </c>
      <c r="C184" s="3">
        <f t="shared" ref="C184:K184" si="106">C159</f>
        <v>177031.5245</v>
      </c>
      <c r="D184" s="3">
        <f t="shared" si="106"/>
        <v>447088.00150000001</v>
      </c>
      <c r="E184" s="3">
        <f t="shared" si="106"/>
        <v>302911.91749999998</v>
      </c>
      <c r="F184" s="3">
        <f t="shared" si="106"/>
        <v>181442.93100000001</v>
      </c>
      <c r="G184" s="3">
        <f t="shared" si="106"/>
        <v>123652.6185</v>
      </c>
      <c r="H184" s="3">
        <f t="shared" si="106"/>
        <v>391274.11800000002</v>
      </c>
      <c r="I184" s="3">
        <f t="shared" si="106"/>
        <v>482460.18950000004</v>
      </c>
      <c r="J184" s="3">
        <f t="shared" si="106"/>
        <v>346256.804</v>
      </c>
      <c r="K184" s="3">
        <f t="shared" si="106"/>
        <v>150502.23200000002</v>
      </c>
      <c r="L184" s="5">
        <v>7664.06</v>
      </c>
      <c r="M184" s="37">
        <f t="shared" ref="M184:M204" si="107">(B184/$L184)/100000</f>
        <v>1.9507368848886884E-3</v>
      </c>
      <c r="N184" s="37">
        <f t="shared" ref="N184:N204" si="108">(C184/$L184)/100000</f>
        <v>2.3098922046539301E-4</v>
      </c>
      <c r="O184" s="37">
        <f t="shared" ref="O184:O204" si="109">(D184/$L184)/100000</f>
        <v>5.8335660407147127E-4</v>
      </c>
      <c r="P184" s="37">
        <f t="shared" ref="P184:P204" si="110">(E184/$L184)/100000</f>
        <v>3.9523688162670955E-4</v>
      </c>
      <c r="Q184" s="37">
        <f t="shared" ref="Q184:Q204" si="111">(F184/$L184)/100000</f>
        <v>2.3674518597192613E-4</v>
      </c>
      <c r="R184" s="37">
        <f t="shared" ref="R184:R204" si="112">(G184/$L184)/100000</f>
        <v>1.6134088002964486E-4</v>
      </c>
      <c r="S184" s="37">
        <f t="shared" ref="S184:S204" si="113">(H184/$L184)/100000</f>
        <v>5.105311258001633E-4</v>
      </c>
      <c r="T184" s="37">
        <f t="shared" ref="T184:T204" si="114">(I184/$L184)/100000</f>
        <v>6.2950993272495261E-4</v>
      </c>
      <c r="U184" s="37">
        <f t="shared" ref="U184:U204" si="115">(J184/$L184)/100000</f>
        <v>4.5179291915773101E-4</v>
      </c>
      <c r="V184" s="37">
        <f t="shared" ref="V184:V204" si="116">(K184/$L184)/100000</f>
        <v>1.9637402629937658E-4</v>
      </c>
    </row>
    <row r="185" spans="1:28" x14ac:dyDescent="0.25">
      <c r="A185" s="26">
        <v>1996</v>
      </c>
      <c r="B185" s="3">
        <f t="shared" ref="B185:K204" si="117">B160</f>
        <v>1899554.9100000001</v>
      </c>
      <c r="C185" s="3">
        <f t="shared" si="117"/>
        <v>178341.34099999999</v>
      </c>
      <c r="D185" s="3">
        <f t="shared" si="117"/>
        <v>499765.18949999998</v>
      </c>
      <c r="E185" s="3">
        <f t="shared" si="117"/>
        <v>264666.70250000001</v>
      </c>
      <c r="F185" s="3">
        <f t="shared" si="117"/>
        <v>189085.93949999998</v>
      </c>
      <c r="G185" s="3">
        <f t="shared" si="117"/>
        <v>99889.405499999993</v>
      </c>
      <c r="H185" s="3">
        <f t="shared" si="117"/>
        <v>336639.29600000003</v>
      </c>
      <c r="I185" s="3">
        <f t="shared" si="117"/>
        <v>515005.3505</v>
      </c>
      <c r="J185" s="3">
        <f t="shared" si="117"/>
        <v>346542.4535</v>
      </c>
      <c r="K185" s="3">
        <f t="shared" si="117"/>
        <v>157714.92599999998</v>
      </c>
      <c r="L185" s="5">
        <v>8100.201</v>
      </c>
      <c r="M185" s="37">
        <f t="shared" si="107"/>
        <v>2.3450713260078364E-3</v>
      </c>
      <c r="N185" s="37">
        <f t="shared" si="108"/>
        <v>2.2016903160798108E-4</v>
      </c>
      <c r="O185" s="37">
        <f t="shared" si="109"/>
        <v>6.1697875089766286E-4</v>
      </c>
      <c r="P185" s="37">
        <f t="shared" si="110"/>
        <v>3.2674090741698883E-4</v>
      </c>
      <c r="Q185" s="37">
        <f t="shared" si="111"/>
        <v>2.3343363886896138E-4</v>
      </c>
      <c r="R185" s="37">
        <f t="shared" si="112"/>
        <v>1.2331719361038078E-4</v>
      </c>
      <c r="S185" s="37">
        <f t="shared" si="113"/>
        <v>4.1559375625370285E-4</v>
      </c>
      <c r="T185" s="37">
        <f t="shared" si="114"/>
        <v>6.3579329759841765E-4</v>
      </c>
      <c r="U185" s="37">
        <f t="shared" si="115"/>
        <v>4.2781957324268869E-4</v>
      </c>
      <c r="V185" s="37">
        <f t="shared" si="116"/>
        <v>1.947049536178176E-4</v>
      </c>
    </row>
    <row r="186" spans="1:28" x14ac:dyDescent="0.25">
      <c r="A186" s="26">
        <v>1997</v>
      </c>
      <c r="B186" s="3">
        <f t="shared" si="117"/>
        <v>1959350.2875000001</v>
      </c>
      <c r="C186" s="3">
        <f t="shared" si="117"/>
        <v>180421.361</v>
      </c>
      <c r="D186" s="3">
        <f t="shared" si="117"/>
        <v>516582.15650000004</v>
      </c>
      <c r="E186" s="3">
        <f t="shared" si="117"/>
        <v>256929.17599999998</v>
      </c>
      <c r="F186" s="3">
        <f t="shared" si="117"/>
        <v>200368.85949999999</v>
      </c>
      <c r="G186" s="3">
        <f t="shared" si="117"/>
        <v>101893.03450000001</v>
      </c>
      <c r="H186" s="3">
        <f t="shared" si="117"/>
        <v>392059.04</v>
      </c>
      <c r="I186" s="3">
        <f t="shared" si="117"/>
        <v>558751.68949999998</v>
      </c>
      <c r="J186" s="3">
        <f t="shared" si="117"/>
        <v>451624.26850000001</v>
      </c>
      <c r="K186" s="3">
        <f t="shared" si="117"/>
        <v>239721.46899999998</v>
      </c>
      <c r="L186" s="5">
        <v>8608.5149999999994</v>
      </c>
      <c r="M186" s="37">
        <f t="shared" si="107"/>
        <v>2.2760607230166876E-3</v>
      </c>
      <c r="N186" s="37">
        <f t="shared" si="108"/>
        <v>2.0958476694296288E-4</v>
      </c>
      <c r="O186" s="37">
        <f t="shared" si="109"/>
        <v>6.0008277443902934E-4</v>
      </c>
      <c r="P186" s="37">
        <f t="shared" si="110"/>
        <v>2.9845934635648537E-4</v>
      </c>
      <c r="Q186" s="37">
        <f t="shared" si="111"/>
        <v>2.3275658984156966E-4</v>
      </c>
      <c r="R186" s="37">
        <f t="shared" si="112"/>
        <v>1.1836307946260188E-4</v>
      </c>
      <c r="S186" s="37">
        <f t="shared" si="113"/>
        <v>4.5543167433639831E-4</v>
      </c>
      <c r="T186" s="37">
        <f t="shared" si="114"/>
        <v>6.4906861346004506E-4</v>
      </c>
      <c r="U186" s="37">
        <f t="shared" si="115"/>
        <v>5.2462505844503963E-4</v>
      </c>
      <c r="V186" s="37">
        <f t="shared" si="116"/>
        <v>2.7847017633122556E-4</v>
      </c>
    </row>
    <row r="187" spans="1:28" x14ac:dyDescent="0.25">
      <c r="A187" s="26">
        <v>1998</v>
      </c>
      <c r="B187" s="3">
        <f t="shared" si="117"/>
        <v>1831462.4539999999</v>
      </c>
      <c r="C187" s="3">
        <f t="shared" si="117"/>
        <v>189672.60500000001</v>
      </c>
      <c r="D187" s="3">
        <f t="shared" si="117"/>
        <v>395000.99949999998</v>
      </c>
      <c r="E187" s="3">
        <f t="shared" si="117"/>
        <v>239684.54800000001</v>
      </c>
      <c r="F187" s="3">
        <f t="shared" si="117"/>
        <v>181543.93350000001</v>
      </c>
      <c r="G187" s="3">
        <f t="shared" si="117"/>
        <v>81167.1155</v>
      </c>
      <c r="H187" s="3">
        <f t="shared" si="117"/>
        <v>423570.75749999995</v>
      </c>
      <c r="I187" s="3">
        <f t="shared" si="117"/>
        <v>459097.50349999999</v>
      </c>
      <c r="J187" s="3">
        <f t="shared" si="117"/>
        <v>373089.15049999999</v>
      </c>
      <c r="K187" s="3">
        <f t="shared" si="117"/>
        <v>227550.89849999998</v>
      </c>
      <c r="L187" s="5">
        <v>9089.1679999999997</v>
      </c>
      <c r="M187" s="37">
        <f t="shared" si="107"/>
        <v>2.0149946111679309E-3</v>
      </c>
      <c r="N187" s="37">
        <f t="shared" si="108"/>
        <v>2.086798318613981E-4</v>
      </c>
      <c r="O187" s="37">
        <f t="shared" si="109"/>
        <v>4.3458433104108095E-4</v>
      </c>
      <c r="P187" s="37">
        <f t="shared" si="110"/>
        <v>2.6370350729571732E-4</v>
      </c>
      <c r="Q187" s="37">
        <f t="shared" si="111"/>
        <v>1.9973658039987822E-4</v>
      </c>
      <c r="R187" s="37">
        <f t="shared" si="112"/>
        <v>8.9300929964106728E-5</v>
      </c>
      <c r="S187" s="37">
        <f t="shared" si="113"/>
        <v>4.6601708484208891E-4</v>
      </c>
      <c r="T187" s="37">
        <f t="shared" si="114"/>
        <v>5.0510399136642658E-4</v>
      </c>
      <c r="U187" s="37">
        <f t="shared" si="115"/>
        <v>4.1047668004376198E-4</v>
      </c>
      <c r="V187" s="37">
        <f t="shared" si="116"/>
        <v>2.5035393613584872E-4</v>
      </c>
    </row>
    <row r="188" spans="1:28" x14ac:dyDescent="0.25">
      <c r="A188" s="26">
        <v>1999</v>
      </c>
      <c r="B188" s="3">
        <f t="shared" si="117"/>
        <v>2398757.9900000002</v>
      </c>
      <c r="C188" s="3">
        <f t="shared" si="117"/>
        <v>156709.24950000001</v>
      </c>
      <c r="D188" s="3">
        <f t="shared" si="117"/>
        <v>481741.58600000001</v>
      </c>
      <c r="E188" s="3">
        <f t="shared" si="117"/>
        <v>242754.68349999998</v>
      </c>
      <c r="F188" s="3">
        <f t="shared" si="117"/>
        <v>169229.60699999999</v>
      </c>
      <c r="G188" s="3">
        <f t="shared" si="117"/>
        <v>56137.346999999994</v>
      </c>
      <c r="H188" s="3">
        <f t="shared" si="117"/>
        <v>456087.83649999998</v>
      </c>
      <c r="I188" s="3">
        <f t="shared" si="117"/>
        <v>381769.17950000003</v>
      </c>
      <c r="J188" s="3">
        <f t="shared" si="117"/>
        <v>286954.598</v>
      </c>
      <c r="K188" s="3">
        <f t="shared" si="117"/>
        <v>246295.99600000001</v>
      </c>
      <c r="L188" s="5">
        <v>9660.6239999999998</v>
      </c>
      <c r="M188" s="37">
        <f t="shared" si="107"/>
        <v>2.4830259308301415E-3</v>
      </c>
      <c r="N188" s="37">
        <f t="shared" si="108"/>
        <v>1.6221441751588717E-4</v>
      </c>
      <c r="O188" s="37">
        <f t="shared" si="109"/>
        <v>4.9866508208993546E-4</v>
      </c>
      <c r="P188" s="37">
        <f t="shared" si="110"/>
        <v>2.5128261228260203E-4</v>
      </c>
      <c r="Q188" s="37">
        <f t="shared" si="111"/>
        <v>1.7517461294425701E-4</v>
      </c>
      <c r="R188" s="37">
        <f t="shared" si="112"/>
        <v>5.8109441998777716E-5</v>
      </c>
      <c r="S188" s="37">
        <f t="shared" si="113"/>
        <v>4.7211012094042784E-4</v>
      </c>
      <c r="T188" s="37">
        <f t="shared" si="114"/>
        <v>3.951806627605008E-4</v>
      </c>
      <c r="U188" s="37">
        <f t="shared" si="115"/>
        <v>2.9703526190440703E-4</v>
      </c>
      <c r="V188" s="37">
        <f t="shared" si="116"/>
        <v>2.5494833045981296E-4</v>
      </c>
    </row>
    <row r="189" spans="1:28" x14ac:dyDescent="0.25">
      <c r="A189" s="26">
        <v>2000</v>
      </c>
      <c r="B189" s="3">
        <f t="shared" si="117"/>
        <v>2684952.983</v>
      </c>
      <c r="C189" s="3">
        <f t="shared" si="117"/>
        <v>159463.6195</v>
      </c>
      <c r="D189" s="3">
        <f t="shared" si="117"/>
        <v>591416.43400000001</v>
      </c>
      <c r="E189" s="3">
        <f t="shared" si="117"/>
        <v>265491.60600000003</v>
      </c>
      <c r="F189" s="3">
        <f t="shared" si="117"/>
        <v>156517.291</v>
      </c>
      <c r="G189" s="3">
        <f t="shared" si="117"/>
        <v>45726.877500000002</v>
      </c>
      <c r="H189" s="3">
        <f t="shared" si="117"/>
        <v>493408.88099999999</v>
      </c>
      <c r="I189" s="3">
        <f t="shared" si="117"/>
        <v>365325.07150000002</v>
      </c>
      <c r="J189" s="3">
        <f t="shared" si="117"/>
        <v>245427.52500000002</v>
      </c>
      <c r="K189" s="3">
        <f t="shared" si="117"/>
        <v>239073.26149999999</v>
      </c>
      <c r="L189" s="5">
        <v>10284.779</v>
      </c>
      <c r="M189" s="37">
        <f t="shared" si="107"/>
        <v>2.6106083397611167E-3</v>
      </c>
      <c r="N189" s="37">
        <f t="shared" si="108"/>
        <v>1.550481731304095E-4</v>
      </c>
      <c r="O189" s="37">
        <f t="shared" si="109"/>
        <v>5.7504048847330604E-4</v>
      </c>
      <c r="P189" s="37">
        <f t="shared" si="110"/>
        <v>2.5814031200864892E-4</v>
      </c>
      <c r="Q189" s="37">
        <f t="shared" si="111"/>
        <v>1.521834265957489E-4</v>
      </c>
      <c r="R189" s="37">
        <f t="shared" si="112"/>
        <v>4.4460729297148731E-5</v>
      </c>
      <c r="S189" s="37">
        <f t="shared" si="113"/>
        <v>4.7974670238417374E-4</v>
      </c>
      <c r="T189" s="37">
        <f t="shared" si="114"/>
        <v>3.5520945224005302E-4</v>
      </c>
      <c r="U189" s="37">
        <f t="shared" si="115"/>
        <v>2.3863179267148083E-4</v>
      </c>
      <c r="V189" s="37">
        <f t="shared" si="116"/>
        <v>2.3245347469303909E-4</v>
      </c>
    </row>
    <row r="190" spans="1:28" x14ac:dyDescent="0.25">
      <c r="A190" s="26">
        <v>2001</v>
      </c>
      <c r="B190" s="3">
        <f t="shared" si="117"/>
        <v>2029482.2105</v>
      </c>
      <c r="C190" s="3">
        <f t="shared" si="117"/>
        <v>175044.63199999998</v>
      </c>
      <c r="D190" s="3">
        <f t="shared" si="117"/>
        <v>583670.46950000001</v>
      </c>
      <c r="E190" s="3">
        <f t="shared" si="117"/>
        <v>241543.77600000001</v>
      </c>
      <c r="F190" s="3">
        <f t="shared" si="117"/>
        <v>160693.13400000002</v>
      </c>
      <c r="G190" s="3">
        <f t="shared" si="117"/>
        <v>49495.321000000004</v>
      </c>
      <c r="H190" s="3">
        <f t="shared" si="117"/>
        <v>446578.00800000003</v>
      </c>
      <c r="I190" s="3">
        <f t="shared" si="117"/>
        <v>433522.93849999999</v>
      </c>
      <c r="J190" s="3">
        <f t="shared" si="117"/>
        <v>310267.85200000001</v>
      </c>
      <c r="K190" s="3">
        <f t="shared" si="117"/>
        <v>441184.90950000001</v>
      </c>
      <c r="L190" s="5">
        <v>10621.824000000001</v>
      </c>
      <c r="M190" s="37">
        <f t="shared" si="107"/>
        <v>1.9106720375897774E-3</v>
      </c>
      <c r="N190" s="37">
        <f t="shared" si="108"/>
        <v>1.64797149717412E-4</v>
      </c>
      <c r="O190" s="37">
        <f t="shared" si="109"/>
        <v>5.4950116806680286E-4</v>
      </c>
      <c r="P190" s="37">
        <f t="shared" si="110"/>
        <v>2.2740329344564551E-4</v>
      </c>
      <c r="Q190" s="37">
        <f t="shared" si="111"/>
        <v>1.5128581870684358E-4</v>
      </c>
      <c r="R190" s="37">
        <f t="shared" si="112"/>
        <v>4.6597760422315415E-5</v>
      </c>
      <c r="S190" s="37">
        <f t="shared" si="113"/>
        <v>4.2043438866996857E-4</v>
      </c>
      <c r="T190" s="37">
        <f t="shared" si="114"/>
        <v>4.081435904982044E-4</v>
      </c>
      <c r="U190" s="37">
        <f t="shared" si="115"/>
        <v>2.9210411695769012E-4</v>
      </c>
      <c r="V190" s="37">
        <f t="shared" si="116"/>
        <v>4.1535701354117712E-4</v>
      </c>
    </row>
    <row r="191" spans="1:28" x14ac:dyDescent="0.25">
      <c r="A191" s="26">
        <v>2002</v>
      </c>
      <c r="B191" s="3">
        <f t="shared" si="117"/>
        <v>2079131.3910000001</v>
      </c>
      <c r="C191" s="3">
        <f t="shared" si="117"/>
        <v>165497.514</v>
      </c>
      <c r="D191" s="3">
        <f t="shared" si="117"/>
        <v>601152.08550000004</v>
      </c>
      <c r="E191" s="3">
        <f t="shared" si="117"/>
        <v>223448.65549999999</v>
      </c>
      <c r="F191" s="3">
        <f t="shared" si="117"/>
        <v>162442.73800000001</v>
      </c>
      <c r="G191" s="3">
        <f t="shared" si="117"/>
        <v>37912.056000000004</v>
      </c>
      <c r="H191" s="3">
        <f t="shared" si="117"/>
        <v>361163.70799999998</v>
      </c>
      <c r="I191" s="3">
        <f t="shared" si="117"/>
        <v>334609.93300000002</v>
      </c>
      <c r="J191" s="3">
        <f t="shared" si="117"/>
        <v>212920.61299999998</v>
      </c>
      <c r="K191" s="3">
        <f t="shared" si="117"/>
        <v>440122.06699999998</v>
      </c>
      <c r="L191" s="5">
        <v>10977.513999999999</v>
      </c>
      <c r="M191" s="37">
        <f t="shared" si="107"/>
        <v>1.8939911085515356E-3</v>
      </c>
      <c r="N191" s="37">
        <f t="shared" si="108"/>
        <v>1.507604672606202E-4</v>
      </c>
      <c r="O191" s="37">
        <f t="shared" si="109"/>
        <v>5.4762133348224386E-4</v>
      </c>
      <c r="P191" s="37">
        <f t="shared" si="110"/>
        <v>2.0355123710158785E-4</v>
      </c>
      <c r="Q191" s="37">
        <f t="shared" si="111"/>
        <v>1.4797770970731625E-4</v>
      </c>
      <c r="R191" s="37">
        <f t="shared" si="112"/>
        <v>3.4536103529451209E-5</v>
      </c>
      <c r="S191" s="37">
        <f t="shared" si="113"/>
        <v>3.2900318596724174E-4</v>
      </c>
      <c r="T191" s="37">
        <f t="shared" si="114"/>
        <v>3.0481394330264576E-4</v>
      </c>
      <c r="U191" s="37">
        <f t="shared" si="115"/>
        <v>1.9396068454114474E-4</v>
      </c>
      <c r="V191" s="37">
        <f t="shared" si="116"/>
        <v>4.0093054493030024E-4</v>
      </c>
    </row>
    <row r="192" spans="1:28" x14ac:dyDescent="0.25">
      <c r="A192" s="26">
        <v>2003</v>
      </c>
      <c r="B192" s="3">
        <f t="shared" si="117"/>
        <v>2137197.2585</v>
      </c>
      <c r="C192" s="3">
        <f t="shared" si="117"/>
        <v>179564.54200000002</v>
      </c>
      <c r="D192" s="3">
        <f t="shared" si="117"/>
        <v>691191.20400000003</v>
      </c>
      <c r="E192" s="3">
        <f t="shared" si="117"/>
        <v>327515.90950000001</v>
      </c>
      <c r="F192" s="3">
        <f t="shared" si="117"/>
        <v>185264.84899999999</v>
      </c>
      <c r="G192" s="3">
        <f t="shared" si="117"/>
        <v>42326.228499999997</v>
      </c>
      <c r="H192" s="3">
        <f t="shared" si="117"/>
        <v>361138.08050000004</v>
      </c>
      <c r="I192" s="3">
        <f t="shared" si="117"/>
        <v>403634.141</v>
      </c>
      <c r="J192" s="3">
        <f t="shared" si="117"/>
        <v>194393.34650000001</v>
      </c>
      <c r="K192" s="3">
        <f t="shared" si="117"/>
        <v>350876.93800000002</v>
      </c>
      <c r="L192" s="5">
        <v>11510.67</v>
      </c>
      <c r="M192" s="37">
        <f t="shared" si="107"/>
        <v>1.8567096950047217E-3</v>
      </c>
      <c r="N192" s="37">
        <f t="shared" si="108"/>
        <v>1.5599834067000446E-4</v>
      </c>
      <c r="O192" s="37">
        <f t="shared" si="109"/>
        <v>6.0047868977218533E-4</v>
      </c>
      <c r="P192" s="37">
        <f t="shared" si="110"/>
        <v>2.8453244641710694E-4</v>
      </c>
      <c r="Q192" s="37">
        <f t="shared" si="111"/>
        <v>1.609505345909491E-4</v>
      </c>
      <c r="R192" s="37">
        <f t="shared" si="112"/>
        <v>3.6771298716755837E-5</v>
      </c>
      <c r="S192" s="37">
        <f t="shared" si="113"/>
        <v>3.1374201545175044E-4</v>
      </c>
      <c r="T192" s="37">
        <f t="shared" si="114"/>
        <v>3.5066085727416385E-4</v>
      </c>
      <c r="U192" s="37">
        <f t="shared" si="115"/>
        <v>1.6888100041092307E-4</v>
      </c>
      <c r="V192" s="37">
        <f t="shared" si="116"/>
        <v>3.048275539130216E-4</v>
      </c>
    </row>
    <row r="193" spans="1:22" x14ac:dyDescent="0.25">
      <c r="A193" s="26">
        <v>2004</v>
      </c>
      <c r="B193" s="3">
        <f t="shared" si="117"/>
        <v>2522346.0260000001</v>
      </c>
      <c r="C193" s="3">
        <f t="shared" si="117"/>
        <v>194890.14799999999</v>
      </c>
      <c r="D193" s="3">
        <f t="shared" si="117"/>
        <v>810624.22200000007</v>
      </c>
      <c r="E193" s="3">
        <f t="shared" si="117"/>
        <v>381107.6545</v>
      </c>
      <c r="F193" s="3">
        <f t="shared" si="117"/>
        <v>181050.70500000002</v>
      </c>
      <c r="G193" s="3">
        <f t="shared" si="117"/>
        <v>75119.662500000006</v>
      </c>
      <c r="H193" s="3">
        <f t="shared" si="117"/>
        <v>455802.30350000004</v>
      </c>
      <c r="I193" s="3">
        <f t="shared" si="117"/>
        <v>477792.2635</v>
      </c>
      <c r="J193" s="3">
        <f t="shared" si="117"/>
        <v>217460.06149999998</v>
      </c>
      <c r="K193" s="3">
        <f t="shared" si="117"/>
        <v>370415.64349999989</v>
      </c>
      <c r="L193" s="5">
        <v>12274.928</v>
      </c>
      <c r="M193" s="37">
        <f t="shared" si="107"/>
        <v>2.0548764326764279E-3</v>
      </c>
      <c r="N193" s="37">
        <f t="shared" si="108"/>
        <v>1.5877090928761455E-4</v>
      </c>
      <c r="O193" s="37">
        <f t="shared" si="109"/>
        <v>6.6039020514010343E-4</v>
      </c>
      <c r="P193" s="37">
        <f t="shared" si="110"/>
        <v>3.1047648874192992E-4</v>
      </c>
      <c r="Q193" s="37">
        <f t="shared" si="111"/>
        <v>1.474963478400851E-4</v>
      </c>
      <c r="R193" s="37">
        <f t="shared" si="112"/>
        <v>6.1197640018743898E-5</v>
      </c>
      <c r="S193" s="37">
        <f t="shared" si="113"/>
        <v>3.713278835525553E-4</v>
      </c>
      <c r="T193" s="37">
        <f t="shared" si="114"/>
        <v>3.8924241633026278E-4</v>
      </c>
      <c r="U193" s="37">
        <f t="shared" si="115"/>
        <v>1.7715791204640872E-4</v>
      </c>
      <c r="V193" s="37">
        <f t="shared" si="116"/>
        <v>3.0176604172342183E-4</v>
      </c>
    </row>
    <row r="194" spans="1:22" x14ac:dyDescent="0.25">
      <c r="A194" s="26">
        <v>2005</v>
      </c>
      <c r="B194" s="3">
        <f t="shared" si="117"/>
        <v>3250448.1940000001</v>
      </c>
      <c r="C194" s="3">
        <f t="shared" si="117"/>
        <v>210502.3535</v>
      </c>
      <c r="D194" s="3">
        <f t="shared" si="117"/>
        <v>1019455.2555</v>
      </c>
      <c r="E194" s="3">
        <f t="shared" si="117"/>
        <v>367532.60749999998</v>
      </c>
      <c r="F194" s="3">
        <f t="shared" si="117"/>
        <v>233493.79</v>
      </c>
      <c r="G194" s="3">
        <f t="shared" si="117"/>
        <v>105538.80350000001</v>
      </c>
      <c r="H194" s="3">
        <f t="shared" si="117"/>
        <v>579655.44050000003</v>
      </c>
      <c r="I194" s="3">
        <f t="shared" si="117"/>
        <v>637322.62349999999</v>
      </c>
      <c r="J194" s="3">
        <f t="shared" si="117"/>
        <v>306843.11300000001</v>
      </c>
      <c r="K194" s="3">
        <f t="shared" si="117"/>
        <v>454211.9304999999</v>
      </c>
      <c r="L194" s="5">
        <v>13093.726000000001</v>
      </c>
      <c r="M194" s="37">
        <f t="shared" si="107"/>
        <v>2.4824470849626763E-3</v>
      </c>
      <c r="N194" s="37">
        <f t="shared" si="108"/>
        <v>1.6076581524617208E-4</v>
      </c>
      <c r="O194" s="37">
        <f t="shared" si="109"/>
        <v>7.7858300647195449E-4</v>
      </c>
      <c r="P194" s="37">
        <f t="shared" si="110"/>
        <v>2.8069367535260776E-4</v>
      </c>
      <c r="Q194" s="37">
        <f t="shared" si="111"/>
        <v>1.783249397459516E-4</v>
      </c>
      <c r="R194" s="37">
        <f t="shared" si="112"/>
        <v>8.0602575233359859E-5</v>
      </c>
      <c r="S194" s="37">
        <f t="shared" si="113"/>
        <v>4.4269709057605147E-4</v>
      </c>
      <c r="T194" s="37">
        <f t="shared" si="114"/>
        <v>4.8673893397494341E-4</v>
      </c>
      <c r="U194" s="37">
        <f t="shared" si="115"/>
        <v>2.3434361846276606E-4</v>
      </c>
      <c r="V194" s="37">
        <f t="shared" si="116"/>
        <v>3.4689280232379986E-4</v>
      </c>
    </row>
    <row r="195" spans="1:22" x14ac:dyDescent="0.25">
      <c r="A195" s="26">
        <v>2006</v>
      </c>
      <c r="B195" s="3">
        <f t="shared" si="117"/>
        <v>3767837.2860000003</v>
      </c>
      <c r="C195" s="3">
        <f t="shared" si="117"/>
        <v>250053.00599999999</v>
      </c>
      <c r="D195" s="3">
        <f t="shared" si="117"/>
        <v>1231775.649</v>
      </c>
      <c r="E195" s="3">
        <f t="shared" si="117"/>
        <v>349308.15250000003</v>
      </c>
      <c r="F195" s="3">
        <f t="shared" si="117"/>
        <v>288928.26899999997</v>
      </c>
      <c r="G195" s="3">
        <f t="shared" si="117"/>
        <v>147035.69649999999</v>
      </c>
      <c r="H195" s="3">
        <f t="shared" si="117"/>
        <v>681985.0895</v>
      </c>
      <c r="I195" s="3">
        <f t="shared" si="117"/>
        <v>773170.64150000003</v>
      </c>
      <c r="J195" s="3">
        <f t="shared" si="117"/>
        <v>341441.91950000002</v>
      </c>
      <c r="K195" s="3">
        <f t="shared" si="117"/>
        <v>423432.4155</v>
      </c>
      <c r="L195" s="5">
        <v>13855.888000000001</v>
      </c>
      <c r="M195" s="37">
        <f t="shared" si="107"/>
        <v>2.7193040864649022E-3</v>
      </c>
      <c r="N195" s="37">
        <f t="shared" si="108"/>
        <v>1.8046696537962778E-4</v>
      </c>
      <c r="O195" s="37">
        <f t="shared" si="109"/>
        <v>8.8899076623598556E-4</v>
      </c>
      <c r="P195" s="37">
        <f t="shared" si="110"/>
        <v>2.5210087761968054E-4</v>
      </c>
      <c r="Q195" s="37">
        <f t="shared" si="111"/>
        <v>2.0852381962094377E-4</v>
      </c>
      <c r="R195" s="37">
        <f t="shared" si="112"/>
        <v>1.0611784426952643E-4</v>
      </c>
      <c r="S195" s="37">
        <f t="shared" si="113"/>
        <v>4.9219876019494378E-4</v>
      </c>
      <c r="T195" s="37">
        <f t="shared" si="114"/>
        <v>5.5800872632630978E-4</v>
      </c>
      <c r="U195" s="37">
        <f t="shared" si="115"/>
        <v>2.4642370052356083E-4</v>
      </c>
      <c r="V195" s="37">
        <f t="shared" si="116"/>
        <v>3.0559745827910846E-4</v>
      </c>
    </row>
    <row r="196" spans="1:22" x14ac:dyDescent="0.25">
      <c r="A196" s="26">
        <v>2007</v>
      </c>
      <c r="B196" s="3">
        <f t="shared" si="117"/>
        <v>4427776.3669999996</v>
      </c>
      <c r="C196" s="3">
        <f t="shared" si="117"/>
        <v>277083.33199999999</v>
      </c>
      <c r="D196" s="3">
        <f t="shared" si="117"/>
        <v>1355168.4720000001</v>
      </c>
      <c r="E196" s="3">
        <f t="shared" si="117"/>
        <v>281034.67000000004</v>
      </c>
      <c r="F196" s="3">
        <f t="shared" si="117"/>
        <v>335436.21250000002</v>
      </c>
      <c r="G196" s="3">
        <f t="shared" si="117"/>
        <v>145569.71899999998</v>
      </c>
      <c r="H196" s="3">
        <f t="shared" si="117"/>
        <v>840768.41</v>
      </c>
      <c r="I196" s="3">
        <f t="shared" si="117"/>
        <v>942631.45349999995</v>
      </c>
      <c r="J196" s="3">
        <f t="shared" si="117"/>
        <v>415416.92249999999</v>
      </c>
      <c r="K196" s="3">
        <f t="shared" si="117"/>
        <v>434477.79949999996</v>
      </c>
      <c r="L196" s="5">
        <v>14477.635</v>
      </c>
      <c r="M196" s="37">
        <f t="shared" si="107"/>
        <v>3.0583561244636984E-3</v>
      </c>
      <c r="N196" s="37">
        <f t="shared" si="108"/>
        <v>1.9138715128541367E-4</v>
      </c>
      <c r="O196" s="37">
        <f t="shared" si="109"/>
        <v>9.3604271139588761E-4</v>
      </c>
      <c r="P196" s="37">
        <f t="shared" si="110"/>
        <v>1.9411642163930781E-4</v>
      </c>
      <c r="Q196" s="37">
        <f t="shared" si="111"/>
        <v>2.3169268495855849E-4</v>
      </c>
      <c r="R196" s="37">
        <f t="shared" si="112"/>
        <v>1.0054799627149046E-4</v>
      </c>
      <c r="S196" s="37">
        <f t="shared" si="113"/>
        <v>5.8073601800294038E-4</v>
      </c>
      <c r="T196" s="37">
        <f t="shared" si="114"/>
        <v>6.5109491536428422E-4</v>
      </c>
      <c r="U196" s="37">
        <f t="shared" si="115"/>
        <v>2.8693700490446124E-4</v>
      </c>
      <c r="V196" s="37">
        <f t="shared" si="116"/>
        <v>3.0010274433635048E-4</v>
      </c>
    </row>
    <row r="197" spans="1:22" x14ac:dyDescent="0.25">
      <c r="A197" s="26">
        <v>2008</v>
      </c>
      <c r="B197" s="3">
        <f t="shared" si="117"/>
        <v>6088283.6554999994</v>
      </c>
      <c r="C197" s="3">
        <f t="shared" si="117"/>
        <v>349931.06200000003</v>
      </c>
      <c r="D197" s="3">
        <f t="shared" si="117"/>
        <v>2099672.6005000002</v>
      </c>
      <c r="E197" s="3">
        <f t="shared" si="117"/>
        <v>268901.674</v>
      </c>
      <c r="F197" s="3">
        <f t="shared" si="117"/>
        <v>378857.40149999998</v>
      </c>
      <c r="G197" s="3">
        <f t="shared" si="117"/>
        <v>248238.82449999999</v>
      </c>
      <c r="H197" s="3">
        <f t="shared" si="117"/>
        <v>947969.41299999994</v>
      </c>
      <c r="I197" s="3">
        <f t="shared" si="117"/>
        <v>1189898.4740000002</v>
      </c>
      <c r="J197" s="3">
        <f t="shared" si="117"/>
        <v>465360.25699999998</v>
      </c>
      <c r="K197" s="3">
        <f t="shared" si="117"/>
        <v>621919.64250000007</v>
      </c>
      <c r="L197" s="5">
        <v>14718.582</v>
      </c>
      <c r="M197" s="37">
        <f t="shared" si="107"/>
        <v>4.1364607375221326E-3</v>
      </c>
      <c r="N197" s="37">
        <f t="shared" si="108"/>
        <v>2.3774780885821748E-4</v>
      </c>
      <c r="O197" s="37">
        <f t="shared" si="109"/>
        <v>1.4265454379368881E-3</v>
      </c>
      <c r="P197" s="37">
        <f t="shared" si="110"/>
        <v>1.8269536698575989E-4</v>
      </c>
      <c r="Q197" s="37">
        <f t="shared" si="111"/>
        <v>2.574007479117214E-4</v>
      </c>
      <c r="R197" s="37">
        <f t="shared" si="112"/>
        <v>1.6865675273609917E-4</v>
      </c>
      <c r="S197" s="37">
        <f t="shared" si="113"/>
        <v>6.4406300348769999E-4</v>
      </c>
      <c r="T197" s="37">
        <f t="shared" si="114"/>
        <v>8.0843281913977856E-4</v>
      </c>
      <c r="U197" s="37">
        <f t="shared" si="115"/>
        <v>3.1617193626396888E-4</v>
      </c>
      <c r="V197" s="37">
        <f t="shared" si="116"/>
        <v>4.2254046109876616E-4</v>
      </c>
    </row>
    <row r="198" spans="1:22" x14ac:dyDescent="0.25">
      <c r="A198" s="26">
        <v>2009</v>
      </c>
      <c r="B198" s="3">
        <f t="shared" si="117"/>
        <v>5198764.7464999994</v>
      </c>
      <c r="C198" s="3">
        <f t="shared" si="117"/>
        <v>290051.49050000001</v>
      </c>
      <c r="D198" s="3">
        <f t="shared" si="117"/>
        <v>1562217.0649999999</v>
      </c>
      <c r="E198" s="3">
        <f t="shared" si="117"/>
        <v>188052.97</v>
      </c>
      <c r="F198" s="3">
        <f t="shared" si="117"/>
        <v>280325.78649999999</v>
      </c>
      <c r="G198" s="3">
        <f t="shared" si="117"/>
        <v>190503.2745</v>
      </c>
      <c r="H198" s="3">
        <f t="shared" si="117"/>
        <v>733986.87950000004</v>
      </c>
      <c r="I198" s="3">
        <f t="shared" si="117"/>
        <v>1106855.3745000002</v>
      </c>
      <c r="J198" s="3">
        <f t="shared" si="117"/>
        <v>364871.08</v>
      </c>
      <c r="K198" s="3">
        <f t="shared" si="117"/>
        <v>866241.61249999993</v>
      </c>
      <c r="L198" s="5">
        <v>14418.739</v>
      </c>
      <c r="M198" s="37">
        <f t="shared" si="107"/>
        <v>3.6055613091408338E-3</v>
      </c>
      <c r="N198" s="37">
        <f t="shared" si="108"/>
        <v>2.0116286902758973E-4</v>
      </c>
      <c r="O198" s="37">
        <f t="shared" si="109"/>
        <v>1.0834630302968935E-3</v>
      </c>
      <c r="P198" s="37">
        <f t="shared" si="110"/>
        <v>1.3042261878795365E-4</v>
      </c>
      <c r="Q198" s="37">
        <f t="shared" si="111"/>
        <v>1.9441768555488798E-4</v>
      </c>
      <c r="R198" s="37">
        <f t="shared" si="112"/>
        <v>1.321220076873574E-4</v>
      </c>
      <c r="S198" s="37">
        <f t="shared" si="113"/>
        <v>5.0905067322461423E-4</v>
      </c>
      <c r="T198" s="37">
        <f t="shared" si="114"/>
        <v>7.6765060696361884E-4</v>
      </c>
      <c r="U198" s="37">
        <f t="shared" si="115"/>
        <v>2.530533911460635E-4</v>
      </c>
      <c r="V198" s="37">
        <f t="shared" si="116"/>
        <v>6.0077487532023425E-4</v>
      </c>
    </row>
    <row r="199" spans="1:22" x14ac:dyDescent="0.25">
      <c r="A199" s="26">
        <v>2010</v>
      </c>
      <c r="B199" s="3">
        <f t="shared" si="117"/>
        <v>6893606.7854999993</v>
      </c>
      <c r="C199" s="3">
        <f t="shared" si="117"/>
        <v>354624.83600000001</v>
      </c>
      <c r="D199" s="3">
        <f t="shared" si="117"/>
        <v>1985204.7665000001</v>
      </c>
      <c r="E199" s="3">
        <f t="shared" si="117"/>
        <v>217601.57650000002</v>
      </c>
      <c r="F199" s="3">
        <f t="shared" si="117"/>
        <v>325248.65600000002</v>
      </c>
      <c r="G199" s="3">
        <f t="shared" si="117"/>
        <v>217248.21000000002</v>
      </c>
      <c r="H199" s="3">
        <f t="shared" si="117"/>
        <v>885902.99549999996</v>
      </c>
      <c r="I199" s="3">
        <f t="shared" si="117"/>
        <v>1247334.4040000001</v>
      </c>
      <c r="J199" s="3">
        <f t="shared" si="117"/>
        <v>368315.44099999999</v>
      </c>
      <c r="K199" s="3">
        <f t="shared" si="117"/>
        <v>613130.79100000008</v>
      </c>
      <c r="L199" s="5">
        <v>14964.371999999999</v>
      </c>
      <c r="M199" s="37">
        <f t="shared" si="107"/>
        <v>4.6066796424868344E-3</v>
      </c>
      <c r="N199" s="37">
        <f t="shared" si="108"/>
        <v>2.3697943087755372E-4</v>
      </c>
      <c r="O199" s="37">
        <f t="shared" si="109"/>
        <v>1.3266208341385795E-3</v>
      </c>
      <c r="P199" s="37">
        <f t="shared" si="110"/>
        <v>1.4541310286860019E-4</v>
      </c>
      <c r="Q199" s="37">
        <f t="shared" si="111"/>
        <v>2.173486839273977E-4</v>
      </c>
      <c r="R199" s="37">
        <f t="shared" si="112"/>
        <v>1.4517696432566634E-4</v>
      </c>
      <c r="S199" s="37">
        <f t="shared" si="113"/>
        <v>5.9200813472159064E-4</v>
      </c>
      <c r="T199" s="37">
        <f t="shared" si="114"/>
        <v>8.335360842406217E-4</v>
      </c>
      <c r="U199" s="37">
        <f t="shared" si="115"/>
        <v>2.4612823110786074E-4</v>
      </c>
      <c r="V199" s="37">
        <f t="shared" si="116"/>
        <v>4.0972704434238879E-4</v>
      </c>
    </row>
    <row r="200" spans="1:22" x14ac:dyDescent="0.25">
      <c r="A200" s="26">
        <v>2011</v>
      </c>
      <c r="B200" s="3">
        <f t="shared" si="117"/>
        <v>8892161.675999999</v>
      </c>
      <c r="C200" s="3">
        <f t="shared" si="117"/>
        <v>422628.43849999999</v>
      </c>
      <c r="D200" s="3">
        <f t="shared" si="117"/>
        <v>2831694.7765000002</v>
      </c>
      <c r="E200" s="3">
        <f t="shared" si="117"/>
        <v>227127.22399999999</v>
      </c>
      <c r="F200" s="3">
        <f t="shared" si="117"/>
        <v>374988.99</v>
      </c>
      <c r="G200" s="3">
        <f t="shared" si="117"/>
        <v>337907.61300000001</v>
      </c>
      <c r="H200" s="3">
        <f t="shared" si="117"/>
        <v>1053099.9664999999</v>
      </c>
      <c r="I200" s="3">
        <f t="shared" si="117"/>
        <v>1329659.6950000001</v>
      </c>
      <c r="J200" s="3">
        <f t="shared" si="117"/>
        <v>404036.70150000002</v>
      </c>
      <c r="K200" s="3">
        <f t="shared" si="117"/>
        <v>964205.51399999997</v>
      </c>
      <c r="L200" s="5">
        <v>15517.925999999999</v>
      </c>
      <c r="M200" s="37">
        <f t="shared" si="107"/>
        <v>5.7302513725094447E-3</v>
      </c>
      <c r="N200" s="37">
        <f t="shared" si="108"/>
        <v>2.7234853323826908E-4</v>
      </c>
      <c r="O200" s="37">
        <f t="shared" si="109"/>
        <v>1.8247894573669189E-3</v>
      </c>
      <c r="P200" s="37">
        <f t="shared" si="110"/>
        <v>1.4636442009067447E-4</v>
      </c>
      <c r="Q200" s="37">
        <f t="shared" si="111"/>
        <v>2.4164890978343369E-4</v>
      </c>
      <c r="R200" s="37">
        <f t="shared" si="112"/>
        <v>2.1775307666759076E-4</v>
      </c>
      <c r="S200" s="37">
        <f t="shared" si="113"/>
        <v>6.7863448150223165E-4</v>
      </c>
      <c r="T200" s="37">
        <f t="shared" si="114"/>
        <v>8.568539990460066E-4</v>
      </c>
      <c r="U200" s="37">
        <f t="shared" si="115"/>
        <v>2.6036772020951774E-4</v>
      </c>
      <c r="V200" s="37">
        <f t="shared" si="116"/>
        <v>6.2134947286125741E-4</v>
      </c>
    </row>
    <row r="201" spans="1:22" x14ac:dyDescent="0.25">
      <c r="A201" s="26">
        <v>2012</v>
      </c>
      <c r="B201" s="3">
        <f t="shared" si="117"/>
        <v>8817146.5924999993</v>
      </c>
      <c r="C201" s="3">
        <f t="shared" si="117"/>
        <v>430943.18900000001</v>
      </c>
      <c r="D201" s="3">
        <f t="shared" si="117"/>
        <v>3214063.5470000003</v>
      </c>
      <c r="E201" s="3">
        <f t="shared" si="117"/>
        <v>220833.32050000003</v>
      </c>
      <c r="F201" s="3">
        <f t="shared" si="117"/>
        <v>414467.4105</v>
      </c>
      <c r="G201" s="3">
        <f t="shared" si="117"/>
        <v>277780.60550000001</v>
      </c>
      <c r="H201" s="3">
        <f t="shared" si="117"/>
        <v>1101545.439</v>
      </c>
      <c r="I201" s="3">
        <f t="shared" si="117"/>
        <v>1358516.93</v>
      </c>
      <c r="J201" s="3">
        <f t="shared" si="117"/>
        <v>372194.23</v>
      </c>
      <c r="K201" s="3">
        <f t="shared" si="117"/>
        <v>600017.50049999997</v>
      </c>
      <c r="L201" s="5">
        <v>16155.254999999999</v>
      </c>
      <c r="M201" s="37">
        <f t="shared" si="107"/>
        <v>5.4577576104493548E-3</v>
      </c>
      <c r="N201" s="37">
        <f t="shared" si="108"/>
        <v>2.6675109058940888E-4</v>
      </c>
      <c r="O201" s="37">
        <f t="shared" si="109"/>
        <v>1.9894848747358061E-3</v>
      </c>
      <c r="P201" s="37">
        <f t="shared" si="110"/>
        <v>1.3669441955574212E-4</v>
      </c>
      <c r="Q201" s="37">
        <f t="shared" si="111"/>
        <v>2.565526885833743E-4</v>
      </c>
      <c r="R201" s="37">
        <f t="shared" si="112"/>
        <v>1.7194442644204627E-4</v>
      </c>
      <c r="S201" s="37">
        <f t="shared" si="113"/>
        <v>6.8184961425864221E-4</v>
      </c>
      <c r="T201" s="37">
        <f t="shared" si="114"/>
        <v>8.4091333129684433E-4</v>
      </c>
      <c r="U201" s="37">
        <f t="shared" si="115"/>
        <v>2.3038585896663347E-4</v>
      </c>
      <c r="V201" s="37">
        <f t="shared" si="116"/>
        <v>3.7140701307407403E-4</v>
      </c>
    </row>
    <row r="202" spans="1:22" x14ac:dyDescent="0.25">
      <c r="A202" s="26">
        <v>2013</v>
      </c>
      <c r="B202" s="3">
        <f t="shared" si="117"/>
        <v>7982771.3995000003</v>
      </c>
      <c r="C202" s="3">
        <f t="shared" si="117"/>
        <v>432009.90149999998</v>
      </c>
      <c r="D202" s="3">
        <f t="shared" si="117"/>
        <v>3631035.943</v>
      </c>
      <c r="E202" s="3">
        <f t="shared" si="117"/>
        <v>258480.73950000003</v>
      </c>
      <c r="F202" s="3">
        <f t="shared" si="117"/>
        <v>405053.33149999997</v>
      </c>
      <c r="G202" s="3">
        <f t="shared" si="117"/>
        <v>342288.51049999997</v>
      </c>
      <c r="H202" s="3">
        <f t="shared" si="117"/>
        <v>1068527.9685</v>
      </c>
      <c r="I202" s="3">
        <f t="shared" si="117"/>
        <v>1195920.0505000001</v>
      </c>
      <c r="J202" s="3">
        <f t="shared" si="117"/>
        <v>377406.42449999996</v>
      </c>
      <c r="K202" s="3">
        <f t="shared" si="117"/>
        <v>989840.87049999996</v>
      </c>
      <c r="L202" s="5">
        <v>16663.16</v>
      </c>
      <c r="M202" s="37">
        <f t="shared" si="107"/>
        <v>4.7906707968356542E-3</v>
      </c>
      <c r="N202" s="37">
        <f t="shared" si="108"/>
        <v>2.5926048930695019E-4</v>
      </c>
      <c r="O202" s="37">
        <f t="shared" si="109"/>
        <v>2.1790800442413084E-3</v>
      </c>
      <c r="P202" s="37">
        <f t="shared" si="110"/>
        <v>1.5512108117547932E-4</v>
      </c>
      <c r="Q202" s="37">
        <f t="shared" si="111"/>
        <v>2.4308314359341204E-4</v>
      </c>
      <c r="R202" s="37">
        <f t="shared" si="112"/>
        <v>2.0541632589496828E-4</v>
      </c>
      <c r="S202" s="37">
        <f t="shared" si="113"/>
        <v>6.4125170045777633E-4</v>
      </c>
      <c r="T202" s="37">
        <f t="shared" si="114"/>
        <v>7.17703035018568E-4</v>
      </c>
      <c r="U202" s="37">
        <f t="shared" si="115"/>
        <v>2.264915085133912E-4</v>
      </c>
      <c r="V202" s="37">
        <f t="shared" si="116"/>
        <v>5.9402950610808506E-4</v>
      </c>
    </row>
    <row r="203" spans="1:22" x14ac:dyDescent="0.25">
      <c r="A203" s="26">
        <v>2014</v>
      </c>
      <c r="B203" s="3">
        <f t="shared" si="117"/>
        <v>6479271.2965000002</v>
      </c>
      <c r="C203" s="3">
        <f t="shared" si="117"/>
        <v>475034.24249999999</v>
      </c>
      <c r="D203" s="3">
        <f t="shared" si="117"/>
        <v>4448727.2725</v>
      </c>
      <c r="E203" s="3">
        <f t="shared" si="117"/>
        <v>241355.6085</v>
      </c>
      <c r="F203" s="3">
        <f t="shared" si="117"/>
        <v>437734.96749999997</v>
      </c>
      <c r="G203" s="3">
        <f t="shared" si="117"/>
        <v>283156.96399999998</v>
      </c>
      <c r="H203" s="3">
        <f t="shared" si="117"/>
        <v>1142047.2209999999</v>
      </c>
      <c r="I203" s="3">
        <f t="shared" si="117"/>
        <v>1246510.3614999999</v>
      </c>
      <c r="J203" s="3">
        <f t="shared" si="117"/>
        <v>407481.47950000002</v>
      </c>
      <c r="K203" s="3">
        <f t="shared" si="117"/>
        <v>634885.55799999996</v>
      </c>
      <c r="L203" s="5">
        <v>17348.071499999998</v>
      </c>
      <c r="M203" s="37">
        <f t="shared" si="107"/>
        <v>3.7348654555061068E-3</v>
      </c>
      <c r="N203" s="37">
        <f t="shared" si="108"/>
        <v>2.7382538889120906E-4</v>
      </c>
      <c r="O203" s="37">
        <f t="shared" si="109"/>
        <v>2.5643929773404499E-3</v>
      </c>
      <c r="P203" s="37">
        <f t="shared" si="110"/>
        <v>1.3912532496767726E-4</v>
      </c>
      <c r="Q203" s="37">
        <f t="shared" si="111"/>
        <v>2.5232485783794467E-4</v>
      </c>
      <c r="R203" s="37">
        <f t="shared" si="112"/>
        <v>1.6322100355650485E-4</v>
      </c>
      <c r="S203" s="37">
        <f t="shared" si="113"/>
        <v>6.5831364656296235E-4</v>
      </c>
      <c r="T203" s="37">
        <f t="shared" si="114"/>
        <v>7.1852964261762467E-4</v>
      </c>
      <c r="U203" s="37">
        <f t="shared" si="115"/>
        <v>2.3488575055734585E-4</v>
      </c>
      <c r="V203" s="37">
        <f t="shared" si="116"/>
        <v>3.6596895395548719E-4</v>
      </c>
    </row>
    <row r="204" spans="1:22" x14ac:dyDescent="0.25">
      <c r="A204" s="26">
        <v>2015</v>
      </c>
      <c r="B204" s="3">
        <f t="shared" si="117"/>
        <v>4838289.5240000002</v>
      </c>
      <c r="C204" s="3">
        <f t="shared" si="117"/>
        <v>470828.66700000002</v>
      </c>
      <c r="D204" s="3">
        <f t="shared" si="117"/>
        <v>3017149.0669999998</v>
      </c>
      <c r="E204" s="3">
        <f t="shared" si="117"/>
        <v>259433.10150000002</v>
      </c>
      <c r="F204" s="3">
        <f t="shared" si="117"/>
        <v>376273.04850000003</v>
      </c>
      <c r="G204" s="3">
        <f t="shared" si="117"/>
        <v>206926.87349999999</v>
      </c>
      <c r="H204" s="3">
        <f t="shared" si="117"/>
        <v>996524.24100000004</v>
      </c>
      <c r="I204" s="3">
        <f t="shared" si="117"/>
        <v>1086582.33</v>
      </c>
      <c r="J204" s="3">
        <f t="shared" si="117"/>
        <v>310340.84349999996</v>
      </c>
      <c r="K204" s="3">
        <f t="shared" si="117"/>
        <v>903425.81599999999</v>
      </c>
      <c r="L204" s="5">
        <v>17946.995999999999</v>
      </c>
      <c r="M204" s="37">
        <f t="shared" si="107"/>
        <v>2.695877083830631E-3</v>
      </c>
      <c r="N204" s="37">
        <f t="shared" si="108"/>
        <v>2.6234399729068868E-4</v>
      </c>
      <c r="O204" s="37">
        <f t="shared" si="109"/>
        <v>1.6811443357985928E-3</v>
      </c>
      <c r="P204" s="37">
        <f t="shared" si="110"/>
        <v>1.4455516761690927E-4</v>
      </c>
      <c r="Q204" s="37">
        <f t="shared" si="111"/>
        <v>2.0965795529235092E-4</v>
      </c>
      <c r="R204" s="37">
        <f t="shared" si="112"/>
        <v>1.1529889096760259E-4</v>
      </c>
      <c r="S204" s="37">
        <f t="shared" si="113"/>
        <v>5.5525963286557831E-4</v>
      </c>
      <c r="T204" s="37">
        <f t="shared" si="114"/>
        <v>6.0543966800906412E-4</v>
      </c>
      <c r="U204" s="37">
        <f t="shared" si="115"/>
        <v>1.7292077376068952E-4</v>
      </c>
      <c r="V204" s="37">
        <f t="shared" si="116"/>
        <v>5.0338553371271711E-4</v>
      </c>
    </row>
    <row r="205" spans="1:22" x14ac:dyDescent="0.25">
      <c r="A205" t="s">
        <v>61</v>
      </c>
      <c r="B205" s="39"/>
      <c r="C205" s="4"/>
      <c r="D205" s="40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85"/>
      <c r="R205" s="85"/>
      <c r="S205" s="85"/>
      <c r="T205" s="85"/>
      <c r="U205" s="85"/>
      <c r="V205" s="85"/>
    </row>
    <row r="206" spans="1:22" x14ac:dyDescent="0.25">
      <c r="I206" s="41"/>
      <c r="J206" s="41"/>
      <c r="K206" s="41"/>
      <c r="L206" s="41"/>
      <c r="M206" s="41"/>
      <c r="N206" s="41"/>
      <c r="O206" s="41"/>
      <c r="P206" s="41"/>
      <c r="Q206" s="85"/>
      <c r="R206" s="85"/>
      <c r="S206" s="85"/>
      <c r="T206" s="85"/>
      <c r="U206" s="85"/>
      <c r="V206" s="85"/>
    </row>
    <row r="207" spans="1:22" x14ac:dyDescent="0.25"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</row>
    <row r="208" spans="1:22" x14ac:dyDescent="0.25"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</row>
    <row r="209" spans="9:14" x14ac:dyDescent="0.25">
      <c r="I209" s="41"/>
      <c r="J209" s="41"/>
      <c r="K209" s="41"/>
      <c r="L209" s="41"/>
      <c r="M209" s="41"/>
      <c r="N209" s="41"/>
    </row>
    <row r="210" spans="9:14" x14ac:dyDescent="0.25">
      <c r="N210" s="41"/>
    </row>
    <row r="211" spans="9:14" x14ac:dyDescent="0.25">
      <c r="N211" s="41"/>
    </row>
    <row r="212" spans="9:14" x14ac:dyDescent="0.25">
      <c r="N212" s="41"/>
    </row>
    <row r="213" spans="9:14" x14ac:dyDescent="0.25">
      <c r="N213" s="41"/>
    </row>
    <row r="214" spans="9:14" x14ac:dyDescent="0.25">
      <c r="N214" s="41"/>
    </row>
    <row r="215" spans="9:14" x14ac:dyDescent="0.25">
      <c r="N215" s="41"/>
    </row>
    <row r="216" spans="9:14" x14ac:dyDescent="0.25">
      <c r="N216" s="41"/>
    </row>
    <row r="217" spans="9:14" x14ac:dyDescent="0.25">
      <c r="N217" s="41"/>
    </row>
    <row r="218" spans="9:14" x14ac:dyDescent="0.25">
      <c r="N218" s="41"/>
    </row>
    <row r="219" spans="9:14" x14ac:dyDescent="0.25">
      <c r="N219" s="41"/>
    </row>
    <row r="220" spans="9:14" x14ac:dyDescent="0.25">
      <c r="N220" s="41"/>
    </row>
    <row r="221" spans="9:14" x14ac:dyDescent="0.25">
      <c r="N221" s="41"/>
    </row>
    <row r="222" spans="9:14" x14ac:dyDescent="0.25">
      <c r="N222" s="41"/>
    </row>
    <row r="223" spans="9:14" x14ac:dyDescent="0.25">
      <c r="N223" s="41"/>
    </row>
    <row r="224" spans="9:14" x14ac:dyDescent="0.25">
      <c r="N224" s="41"/>
    </row>
    <row r="225" spans="14:14" x14ac:dyDescent="0.25">
      <c r="N225" s="41"/>
    </row>
    <row r="226" spans="14:14" x14ac:dyDescent="0.25">
      <c r="N226" s="41"/>
    </row>
    <row r="227" spans="14:14" x14ac:dyDescent="0.25">
      <c r="N227" s="41"/>
    </row>
    <row r="228" spans="14:14" x14ac:dyDescent="0.25">
      <c r="N228" s="41"/>
    </row>
    <row r="229" spans="14:14" x14ac:dyDescent="0.25">
      <c r="N229" s="41"/>
    </row>
    <row r="230" spans="14:14" x14ac:dyDescent="0.25">
      <c r="N230" s="41"/>
    </row>
  </sheetData>
  <mergeCells count="8">
    <mergeCell ref="A131:V131"/>
    <mergeCell ref="A157:V157"/>
    <mergeCell ref="A182:V182"/>
    <mergeCell ref="A5:V5"/>
    <mergeCell ref="A30:V30"/>
    <mergeCell ref="A56:V56"/>
    <mergeCell ref="A81:V81"/>
    <mergeCell ref="A106:V106"/>
  </mergeCells>
  <pageMargins left="0.7" right="0.7" top="0.75" bottom="0.75" header="0.3" footer="0.3"/>
  <pageSetup paperSize="9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5"/>
  <sheetViews>
    <sheetView topLeftCell="A115" zoomScale="80" zoomScaleNormal="80" workbookViewId="0">
      <selection activeCell="H148" sqref="H148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45" x14ac:dyDescent="0.25">
      <c r="A5" s="53" t="s">
        <v>1</v>
      </c>
      <c r="B5" s="28" t="s">
        <v>85</v>
      </c>
      <c r="C5" s="28" t="s">
        <v>39</v>
      </c>
      <c r="D5" s="28" t="s">
        <v>24</v>
      </c>
    </row>
    <row r="6" spans="1:10" x14ac:dyDescent="0.25">
      <c r="A6" s="31">
        <v>1995</v>
      </c>
      <c r="B6" s="61">
        <f>'Export '!B2</f>
        <v>2534870.2450000001</v>
      </c>
      <c r="C6" s="33">
        <v>37472184</v>
      </c>
      <c r="D6" s="60">
        <f>(B6/C6)*1000</f>
        <v>67.646717495836384</v>
      </c>
    </row>
    <row r="7" spans="1:10" x14ac:dyDescent="0.25">
      <c r="A7" s="32">
        <v>1996</v>
      </c>
      <c r="B7" s="61">
        <f>'Export '!B3</f>
        <v>3138829.7680000002</v>
      </c>
      <c r="C7" s="34">
        <v>38068050</v>
      </c>
      <c r="D7" s="60">
        <f t="shared" ref="D7:D26" si="0">(B7/C7)*1000</f>
        <v>82.453127176201562</v>
      </c>
    </row>
    <row r="8" spans="1:10" x14ac:dyDescent="0.25">
      <c r="A8" s="31">
        <v>1997</v>
      </c>
      <c r="B8" s="61">
        <f>'Export '!B4</f>
        <v>3341749.9709999999</v>
      </c>
      <c r="C8" s="33">
        <v>38635691</v>
      </c>
      <c r="D8" s="60">
        <f t="shared" si="0"/>
        <v>86.493857997777226</v>
      </c>
    </row>
    <row r="9" spans="1:10" x14ac:dyDescent="0.25">
      <c r="A9" s="32">
        <v>1998</v>
      </c>
      <c r="B9" s="61">
        <f>'Export '!B5</f>
        <v>3097731.3829999999</v>
      </c>
      <c r="C9" s="34">
        <v>39184456</v>
      </c>
      <c r="D9" s="60">
        <f t="shared" si="0"/>
        <v>79.055107540602322</v>
      </c>
    </row>
    <row r="10" spans="1:10" x14ac:dyDescent="0.25">
      <c r="A10" s="31">
        <v>1999</v>
      </c>
      <c r="B10" s="61">
        <f>'Export '!B6</f>
        <v>4373531.3940000003</v>
      </c>
      <c r="C10" s="33">
        <v>39730798</v>
      </c>
      <c r="D10" s="60">
        <f t="shared" si="0"/>
        <v>110.07912285074164</v>
      </c>
    </row>
    <row r="11" spans="1:10" x14ac:dyDescent="0.25">
      <c r="A11" s="32">
        <v>2000</v>
      </c>
      <c r="B11" s="61">
        <f>'Export '!B7</f>
        <v>4930290.6859999998</v>
      </c>
      <c r="C11" s="34">
        <v>40295563</v>
      </c>
      <c r="D11" s="60">
        <f t="shared" si="0"/>
        <v>122.35319025074796</v>
      </c>
    </row>
    <row r="12" spans="1:10" x14ac:dyDescent="0.25">
      <c r="A12" s="31">
        <v>2001</v>
      </c>
      <c r="B12" s="61">
        <f>'Export '!B8</f>
        <v>3626256.423</v>
      </c>
      <c r="C12" s="33">
        <v>40813541</v>
      </c>
      <c r="D12" s="60">
        <f t="shared" si="0"/>
        <v>88.849345931537769</v>
      </c>
    </row>
    <row r="13" spans="1:10" x14ac:dyDescent="0.25">
      <c r="A13" s="32">
        <v>2002</v>
      </c>
      <c r="B13" s="61">
        <f>'Export '!B9</f>
        <v>3647619.764</v>
      </c>
      <c r="C13" s="34">
        <v>41328824</v>
      </c>
      <c r="D13" s="60">
        <f t="shared" si="0"/>
        <v>88.258493975052374</v>
      </c>
    </row>
    <row r="14" spans="1:10" x14ac:dyDescent="0.25">
      <c r="A14" s="31">
        <v>2003</v>
      </c>
      <c r="B14" s="61">
        <f>'Export '!B10</f>
        <v>3769557.5490000001</v>
      </c>
      <c r="C14" s="33">
        <v>41848959</v>
      </c>
      <c r="D14" s="60">
        <f t="shared" si="0"/>
        <v>90.075300296000194</v>
      </c>
    </row>
    <row r="15" spans="1:10" x14ac:dyDescent="0.25">
      <c r="A15" s="32">
        <v>2004</v>
      </c>
      <c r="B15" s="61">
        <f>'Export '!B11</f>
        <v>4393977.8490000004</v>
      </c>
      <c r="C15" s="34">
        <v>42368489</v>
      </c>
      <c r="D15" s="60">
        <f t="shared" si="0"/>
        <v>103.7086276312568</v>
      </c>
    </row>
    <row r="16" spans="1:10" x14ac:dyDescent="0.25">
      <c r="A16" s="31">
        <v>2005</v>
      </c>
      <c r="B16" s="61">
        <f>'Export '!B12</f>
        <v>5804696.1050000004</v>
      </c>
      <c r="C16" s="33">
        <v>42888592</v>
      </c>
      <c r="D16" s="60">
        <f t="shared" si="0"/>
        <v>135.3435921841407</v>
      </c>
    </row>
    <row r="17" spans="1:10" x14ac:dyDescent="0.25">
      <c r="A17" s="32">
        <v>2006</v>
      </c>
      <c r="B17" s="61">
        <f>'Export '!B13</f>
        <v>6601215.6200000001</v>
      </c>
      <c r="C17" s="34">
        <v>43405956</v>
      </c>
      <c r="D17" s="60">
        <f t="shared" si="0"/>
        <v>152.08087157439869</v>
      </c>
    </row>
    <row r="18" spans="1:10" x14ac:dyDescent="0.25">
      <c r="A18" s="31">
        <v>2007</v>
      </c>
      <c r="B18" s="61">
        <f>'Export '!B14</f>
        <v>7481896.3789999997</v>
      </c>
      <c r="C18" s="33">
        <v>43926929</v>
      </c>
      <c r="D18" s="60">
        <f t="shared" si="0"/>
        <v>170.32596061973737</v>
      </c>
    </row>
    <row r="19" spans="1:10" x14ac:dyDescent="0.25">
      <c r="A19" s="32">
        <v>2008</v>
      </c>
      <c r="B19" s="61">
        <f>'Export '!B15</f>
        <v>10412221.812999999</v>
      </c>
      <c r="C19" s="34">
        <v>44451147</v>
      </c>
      <c r="D19" s="60">
        <f t="shared" si="0"/>
        <v>234.23966569411581</v>
      </c>
    </row>
    <row r="20" spans="1:10" x14ac:dyDescent="0.25">
      <c r="A20" s="31">
        <v>2009</v>
      </c>
      <c r="B20" s="61">
        <f>'Export '!B16</f>
        <v>9560549.1889999993</v>
      </c>
      <c r="C20" s="33">
        <v>44978832</v>
      </c>
      <c r="D20" s="60">
        <f t="shared" si="0"/>
        <v>212.5566352856828</v>
      </c>
    </row>
    <row r="21" spans="1:10" x14ac:dyDescent="0.25">
      <c r="A21" s="32">
        <v>2010</v>
      </c>
      <c r="B21" s="61">
        <f>'Export '!B17</f>
        <v>13066561.892999999</v>
      </c>
      <c r="C21" s="34">
        <v>45509584</v>
      </c>
      <c r="D21" s="60">
        <f t="shared" si="0"/>
        <v>287.11670695561622</v>
      </c>
    </row>
    <row r="22" spans="1:10" x14ac:dyDescent="0.25">
      <c r="A22" s="31">
        <v>2011</v>
      </c>
      <c r="B22" s="61">
        <f>'Export '!B18</f>
        <v>16836784.859999999</v>
      </c>
      <c r="C22" s="33">
        <v>46044601</v>
      </c>
      <c r="D22" s="60">
        <f t="shared" si="0"/>
        <v>365.66252056348583</v>
      </c>
    </row>
    <row r="23" spans="1:10" x14ac:dyDescent="0.25">
      <c r="A23" s="32">
        <v>2012</v>
      </c>
      <c r="B23" s="61">
        <f>'Export '!B19</f>
        <v>16767746.028999999</v>
      </c>
      <c r="C23" s="34">
        <v>46581823</v>
      </c>
      <c r="D23" s="60">
        <f t="shared" si="0"/>
        <v>359.96328501355555</v>
      </c>
    </row>
    <row r="24" spans="1:10" x14ac:dyDescent="0.25">
      <c r="A24" s="31">
        <v>2013</v>
      </c>
      <c r="B24" s="61">
        <f>'Export '!B20</f>
        <v>14703450.045</v>
      </c>
      <c r="C24" s="33">
        <v>47121089</v>
      </c>
      <c r="D24" s="60">
        <f t="shared" si="0"/>
        <v>312.03544648554282</v>
      </c>
    </row>
    <row r="25" spans="1:10" x14ac:dyDescent="0.25">
      <c r="A25" s="32">
        <v>2014</v>
      </c>
      <c r="B25" s="61">
        <f>'Export '!B21</f>
        <v>10805140.044</v>
      </c>
      <c r="C25" s="34">
        <v>47661787</v>
      </c>
      <c r="D25" s="60">
        <f t="shared" si="0"/>
        <v>226.70446754335921</v>
      </c>
    </row>
    <row r="26" spans="1:10" x14ac:dyDescent="0.25">
      <c r="A26" s="31">
        <v>2015</v>
      </c>
      <c r="B26" s="61">
        <f>'Export '!B22</f>
        <v>7336043.2860000003</v>
      </c>
      <c r="C26" s="33">
        <v>48203405</v>
      </c>
      <c r="D26" s="60">
        <f t="shared" si="0"/>
        <v>152.18931704098497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53" t="s">
        <v>1</v>
      </c>
      <c r="B31" s="28" t="s">
        <v>19</v>
      </c>
      <c r="C31" s="28" t="s">
        <v>39</v>
      </c>
      <c r="D31" s="28" t="s">
        <v>78</v>
      </c>
    </row>
    <row r="32" spans="1:10" x14ac:dyDescent="0.25">
      <c r="A32" s="31">
        <v>1995</v>
      </c>
      <c r="B32" s="62" t="e">
        <f>#REF!</f>
        <v>#REF!</v>
      </c>
      <c r="C32" s="33">
        <v>37472184</v>
      </c>
      <c r="D32" s="59" t="e">
        <f>(B32/C32)*1000</f>
        <v>#REF!</v>
      </c>
    </row>
    <row r="33" spans="1:4" x14ac:dyDescent="0.25">
      <c r="A33" s="32">
        <v>1996</v>
      </c>
      <c r="B33" s="62" t="e">
        <f>#REF!</f>
        <v>#REF!</v>
      </c>
      <c r="C33" s="34">
        <v>38068050</v>
      </c>
      <c r="D33" s="59" t="e">
        <f t="shared" ref="D33:D52" si="1">(B33/C33)*1000</f>
        <v>#REF!</v>
      </c>
    </row>
    <row r="34" spans="1:4" x14ac:dyDescent="0.25">
      <c r="A34" s="31">
        <v>1997</v>
      </c>
      <c r="B34" s="62" t="e">
        <f>#REF!</f>
        <v>#REF!</v>
      </c>
      <c r="C34" s="33">
        <v>38635691</v>
      </c>
      <c r="D34" s="59" t="e">
        <f t="shared" si="1"/>
        <v>#REF!</v>
      </c>
    </row>
    <row r="35" spans="1:4" x14ac:dyDescent="0.25">
      <c r="A35" s="32">
        <v>1998</v>
      </c>
      <c r="B35" s="62" t="e">
        <f>#REF!</f>
        <v>#REF!</v>
      </c>
      <c r="C35" s="34">
        <v>39184456</v>
      </c>
      <c r="D35" s="59" t="e">
        <f t="shared" si="1"/>
        <v>#REF!</v>
      </c>
    </row>
    <row r="36" spans="1:4" x14ac:dyDescent="0.25">
      <c r="A36" s="31">
        <v>1999</v>
      </c>
      <c r="B36" s="62" t="e">
        <f>#REF!</f>
        <v>#REF!</v>
      </c>
      <c r="C36" s="33">
        <v>39730798</v>
      </c>
      <c r="D36" s="59" t="e">
        <f t="shared" si="1"/>
        <v>#REF!</v>
      </c>
    </row>
    <row r="37" spans="1:4" x14ac:dyDescent="0.25">
      <c r="A37" s="32">
        <v>2000</v>
      </c>
      <c r="B37" s="62" t="e">
        <f>#REF!</f>
        <v>#REF!</v>
      </c>
      <c r="C37" s="34">
        <v>40295563</v>
      </c>
      <c r="D37" s="59" t="e">
        <f t="shared" si="1"/>
        <v>#REF!</v>
      </c>
    </row>
    <row r="38" spans="1:4" x14ac:dyDescent="0.25">
      <c r="A38" s="31">
        <v>2001</v>
      </c>
      <c r="B38" s="62" t="e">
        <f>#REF!</f>
        <v>#REF!</v>
      </c>
      <c r="C38" s="33">
        <v>40813541</v>
      </c>
      <c r="D38" s="59" t="e">
        <f t="shared" si="1"/>
        <v>#REF!</v>
      </c>
    </row>
    <row r="39" spans="1:4" x14ac:dyDescent="0.25">
      <c r="A39" s="32">
        <v>2002</v>
      </c>
      <c r="B39" s="62" t="e">
        <f>#REF!</f>
        <v>#REF!</v>
      </c>
      <c r="C39" s="34">
        <v>41328824</v>
      </c>
      <c r="D39" s="59" t="e">
        <f t="shared" si="1"/>
        <v>#REF!</v>
      </c>
    </row>
    <row r="40" spans="1:4" x14ac:dyDescent="0.25">
      <c r="A40" s="31">
        <v>2003</v>
      </c>
      <c r="B40" s="62" t="e">
        <f>#REF!</f>
        <v>#REF!</v>
      </c>
      <c r="C40" s="33">
        <v>41848959</v>
      </c>
      <c r="D40" s="59" t="e">
        <f t="shared" si="1"/>
        <v>#REF!</v>
      </c>
    </row>
    <row r="41" spans="1:4" x14ac:dyDescent="0.25">
      <c r="A41" s="32">
        <v>2004</v>
      </c>
      <c r="B41" s="62" t="e">
        <f>#REF!</f>
        <v>#REF!</v>
      </c>
      <c r="C41" s="34">
        <v>42368489</v>
      </c>
      <c r="D41" s="59" t="e">
        <f t="shared" si="1"/>
        <v>#REF!</v>
      </c>
    </row>
    <row r="42" spans="1:4" x14ac:dyDescent="0.25">
      <c r="A42" s="31">
        <v>2005</v>
      </c>
      <c r="B42" s="62" t="e">
        <f>#REF!</f>
        <v>#REF!</v>
      </c>
      <c r="C42" s="33">
        <v>42888592</v>
      </c>
      <c r="D42" s="59" t="e">
        <f t="shared" si="1"/>
        <v>#REF!</v>
      </c>
    </row>
    <row r="43" spans="1:4" x14ac:dyDescent="0.25">
      <c r="A43" s="32">
        <v>2006</v>
      </c>
      <c r="B43" s="62" t="e">
        <f>#REF!</f>
        <v>#REF!</v>
      </c>
      <c r="C43" s="34">
        <v>43405956</v>
      </c>
      <c r="D43" s="59" t="e">
        <f t="shared" si="1"/>
        <v>#REF!</v>
      </c>
    </row>
    <row r="44" spans="1:4" x14ac:dyDescent="0.25">
      <c r="A44" s="31">
        <v>2007</v>
      </c>
      <c r="B44" s="62" t="e">
        <f>#REF!</f>
        <v>#REF!</v>
      </c>
      <c r="C44" s="33">
        <v>43926929</v>
      </c>
      <c r="D44" s="59" t="e">
        <f t="shared" si="1"/>
        <v>#REF!</v>
      </c>
    </row>
    <row r="45" spans="1:4" x14ac:dyDescent="0.25">
      <c r="A45" s="32">
        <v>2008</v>
      </c>
      <c r="B45" s="62" t="e">
        <f>#REF!</f>
        <v>#REF!</v>
      </c>
      <c r="C45" s="34">
        <v>44451147</v>
      </c>
      <c r="D45" s="59" t="e">
        <f t="shared" si="1"/>
        <v>#REF!</v>
      </c>
    </row>
    <row r="46" spans="1:4" x14ac:dyDescent="0.25">
      <c r="A46" s="31">
        <v>2009</v>
      </c>
      <c r="B46" s="62" t="e">
        <f>#REF!</f>
        <v>#REF!</v>
      </c>
      <c r="C46" s="33">
        <v>44978832</v>
      </c>
      <c r="D46" s="59" t="e">
        <f t="shared" si="1"/>
        <v>#REF!</v>
      </c>
    </row>
    <row r="47" spans="1:4" x14ac:dyDescent="0.25">
      <c r="A47" s="32">
        <v>2010</v>
      </c>
      <c r="B47" s="62" t="e">
        <f>#REF!</f>
        <v>#REF!</v>
      </c>
      <c r="C47" s="34">
        <v>45509584</v>
      </c>
      <c r="D47" s="59" t="e">
        <f t="shared" si="1"/>
        <v>#REF!</v>
      </c>
    </row>
    <row r="48" spans="1:4" x14ac:dyDescent="0.25">
      <c r="A48" s="31">
        <v>2011</v>
      </c>
      <c r="B48" s="62" t="e">
        <f>#REF!</f>
        <v>#REF!</v>
      </c>
      <c r="C48" s="33">
        <v>46044601</v>
      </c>
      <c r="D48" s="59" t="e">
        <f t="shared" si="1"/>
        <v>#REF!</v>
      </c>
    </row>
    <row r="49" spans="1:10" x14ac:dyDescent="0.25">
      <c r="A49" s="32">
        <v>2012</v>
      </c>
      <c r="B49" s="62" t="e">
        <f>#REF!</f>
        <v>#REF!</v>
      </c>
      <c r="C49" s="34">
        <v>46581823</v>
      </c>
      <c r="D49" s="59" t="e">
        <f t="shared" si="1"/>
        <v>#REF!</v>
      </c>
    </row>
    <row r="50" spans="1:10" x14ac:dyDescent="0.25">
      <c r="A50" s="31">
        <v>2013</v>
      </c>
      <c r="B50" s="62" t="e">
        <f>#REF!</f>
        <v>#REF!</v>
      </c>
      <c r="C50" s="33">
        <v>47121089</v>
      </c>
      <c r="D50" s="59" t="e">
        <f t="shared" si="1"/>
        <v>#REF!</v>
      </c>
    </row>
    <row r="51" spans="1:10" x14ac:dyDescent="0.25">
      <c r="A51" s="32">
        <v>2014</v>
      </c>
      <c r="B51" s="62" t="e">
        <f>#REF!</f>
        <v>#REF!</v>
      </c>
      <c r="C51" s="34">
        <v>47661787</v>
      </c>
      <c r="D51" s="59" t="e">
        <f t="shared" si="1"/>
        <v>#REF!</v>
      </c>
    </row>
    <row r="52" spans="1:10" x14ac:dyDescent="0.25">
      <c r="A52" s="31">
        <v>2015</v>
      </c>
      <c r="B52" s="62" t="e">
        <f>#REF!</f>
        <v>#REF!</v>
      </c>
      <c r="C52" s="33">
        <v>48203405</v>
      </c>
      <c r="D52" s="59" t="e">
        <f t="shared" si="1"/>
        <v>#REF!</v>
      </c>
    </row>
    <row r="53" spans="1:10" x14ac:dyDescent="0.25">
      <c r="A53" t="s">
        <v>59</v>
      </c>
    </row>
    <row r="55" spans="1:10" x14ac:dyDescent="0.25">
      <c r="A55" s="105" t="s">
        <v>35</v>
      </c>
      <c r="B55" s="106"/>
      <c r="C55" s="106"/>
      <c r="D55" s="107"/>
      <c r="F55" s="7" t="s">
        <v>48</v>
      </c>
      <c r="I55" s="1" t="s">
        <v>6</v>
      </c>
      <c r="J55" s="7" t="s">
        <v>47</v>
      </c>
    </row>
    <row r="56" spans="1:10" ht="75" x14ac:dyDescent="0.25">
      <c r="A56" s="53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62" t="e">
        <f>B32+B6</f>
        <v>#REF!</v>
      </c>
      <c r="C57" s="33">
        <v>37472184</v>
      </c>
      <c r="D57" s="29" t="e">
        <f>(B57/C57)*1000</f>
        <v>#REF!</v>
      </c>
    </row>
    <row r="58" spans="1:10" x14ac:dyDescent="0.25">
      <c r="A58" s="32">
        <v>1996</v>
      </c>
      <c r="B58" s="62" t="e">
        <f t="shared" ref="B58:B77" si="2">B33+B7</f>
        <v>#REF!</v>
      </c>
      <c r="C58" s="34">
        <v>38068050</v>
      </c>
      <c r="D58" s="29" t="e">
        <f t="shared" ref="D58:D77" si="3">(B58/C58)*1000</f>
        <v>#REF!</v>
      </c>
    </row>
    <row r="59" spans="1:10" x14ac:dyDescent="0.25">
      <c r="A59" s="31">
        <v>1997</v>
      </c>
      <c r="B59" s="62" t="e">
        <f t="shared" si="2"/>
        <v>#REF!</v>
      </c>
      <c r="C59" s="33">
        <v>38635691</v>
      </c>
      <c r="D59" s="29" t="e">
        <f t="shared" si="3"/>
        <v>#REF!</v>
      </c>
    </row>
    <row r="60" spans="1:10" x14ac:dyDescent="0.25">
      <c r="A60" s="32">
        <v>1998</v>
      </c>
      <c r="B60" s="62" t="e">
        <f t="shared" si="2"/>
        <v>#REF!</v>
      </c>
      <c r="C60" s="34">
        <v>39184456</v>
      </c>
      <c r="D60" s="29" t="e">
        <f t="shared" si="3"/>
        <v>#REF!</v>
      </c>
    </row>
    <row r="61" spans="1:10" x14ac:dyDescent="0.25">
      <c r="A61" s="31">
        <v>1999</v>
      </c>
      <c r="B61" s="62" t="e">
        <f t="shared" si="2"/>
        <v>#REF!</v>
      </c>
      <c r="C61" s="33">
        <v>39730798</v>
      </c>
      <c r="D61" s="29" t="e">
        <f t="shared" si="3"/>
        <v>#REF!</v>
      </c>
    </row>
    <row r="62" spans="1:10" x14ac:dyDescent="0.25">
      <c r="A62" s="32">
        <v>2000</v>
      </c>
      <c r="B62" s="62" t="e">
        <f t="shared" si="2"/>
        <v>#REF!</v>
      </c>
      <c r="C62" s="34">
        <v>40295563</v>
      </c>
      <c r="D62" s="29" t="e">
        <f t="shared" si="3"/>
        <v>#REF!</v>
      </c>
    </row>
    <row r="63" spans="1:10" x14ac:dyDescent="0.25">
      <c r="A63" s="31">
        <v>2001</v>
      </c>
      <c r="B63" s="62" t="e">
        <f t="shared" si="2"/>
        <v>#REF!</v>
      </c>
      <c r="C63" s="33">
        <v>40813541</v>
      </c>
      <c r="D63" s="29" t="e">
        <f t="shared" si="3"/>
        <v>#REF!</v>
      </c>
    </row>
    <row r="64" spans="1:10" x14ac:dyDescent="0.25">
      <c r="A64" s="32">
        <v>2002</v>
      </c>
      <c r="B64" s="62" t="e">
        <f t="shared" si="2"/>
        <v>#REF!</v>
      </c>
      <c r="C64" s="34">
        <v>41328824</v>
      </c>
      <c r="D64" s="29" t="e">
        <f t="shared" si="3"/>
        <v>#REF!</v>
      </c>
    </row>
    <row r="65" spans="1:4" x14ac:dyDescent="0.25">
      <c r="A65" s="31">
        <v>2003</v>
      </c>
      <c r="B65" s="62" t="e">
        <f t="shared" si="2"/>
        <v>#REF!</v>
      </c>
      <c r="C65" s="33">
        <v>41848959</v>
      </c>
      <c r="D65" s="29" t="e">
        <f t="shared" si="3"/>
        <v>#REF!</v>
      </c>
    </row>
    <row r="66" spans="1:4" x14ac:dyDescent="0.25">
      <c r="A66" s="32">
        <v>2004</v>
      </c>
      <c r="B66" s="62" t="e">
        <f t="shared" si="2"/>
        <v>#REF!</v>
      </c>
      <c r="C66" s="34">
        <v>42368489</v>
      </c>
      <c r="D66" s="29" t="e">
        <f t="shared" si="3"/>
        <v>#REF!</v>
      </c>
    </row>
    <row r="67" spans="1:4" x14ac:dyDescent="0.25">
      <c r="A67" s="31">
        <v>2005</v>
      </c>
      <c r="B67" s="62" t="e">
        <f t="shared" si="2"/>
        <v>#REF!</v>
      </c>
      <c r="C67" s="33">
        <v>42888592</v>
      </c>
      <c r="D67" s="29" t="e">
        <f t="shared" si="3"/>
        <v>#REF!</v>
      </c>
    </row>
    <row r="68" spans="1:4" x14ac:dyDescent="0.25">
      <c r="A68" s="32">
        <v>2006</v>
      </c>
      <c r="B68" s="62" t="e">
        <f t="shared" si="2"/>
        <v>#REF!</v>
      </c>
      <c r="C68" s="34">
        <v>43405956</v>
      </c>
      <c r="D68" s="29" t="e">
        <f t="shared" si="3"/>
        <v>#REF!</v>
      </c>
    </row>
    <row r="69" spans="1:4" x14ac:dyDescent="0.25">
      <c r="A69" s="31">
        <v>2007</v>
      </c>
      <c r="B69" s="62" t="e">
        <f t="shared" si="2"/>
        <v>#REF!</v>
      </c>
      <c r="C69" s="33">
        <v>43926929</v>
      </c>
      <c r="D69" s="29" t="e">
        <f t="shared" si="3"/>
        <v>#REF!</v>
      </c>
    </row>
    <row r="70" spans="1:4" x14ac:dyDescent="0.25">
      <c r="A70" s="32">
        <v>2008</v>
      </c>
      <c r="B70" s="62" t="e">
        <f t="shared" si="2"/>
        <v>#REF!</v>
      </c>
      <c r="C70" s="34">
        <v>44451147</v>
      </c>
      <c r="D70" s="29" t="e">
        <f t="shared" si="3"/>
        <v>#REF!</v>
      </c>
    </row>
    <row r="71" spans="1:4" x14ac:dyDescent="0.25">
      <c r="A71" s="31">
        <v>2009</v>
      </c>
      <c r="B71" s="62" t="e">
        <f t="shared" si="2"/>
        <v>#REF!</v>
      </c>
      <c r="C71" s="33">
        <v>44978832</v>
      </c>
      <c r="D71" s="29" t="e">
        <f t="shared" si="3"/>
        <v>#REF!</v>
      </c>
    </row>
    <row r="72" spans="1:4" x14ac:dyDescent="0.25">
      <c r="A72" s="32">
        <v>2010</v>
      </c>
      <c r="B72" s="62" t="e">
        <f t="shared" si="2"/>
        <v>#REF!</v>
      </c>
      <c r="C72" s="34">
        <v>45509584</v>
      </c>
      <c r="D72" s="29" t="e">
        <f t="shared" si="3"/>
        <v>#REF!</v>
      </c>
    </row>
    <row r="73" spans="1:4" x14ac:dyDescent="0.25">
      <c r="A73" s="31">
        <v>2011</v>
      </c>
      <c r="B73" s="62" t="e">
        <f t="shared" si="2"/>
        <v>#REF!</v>
      </c>
      <c r="C73" s="33">
        <v>46044601</v>
      </c>
      <c r="D73" s="29" t="e">
        <f t="shared" si="3"/>
        <v>#REF!</v>
      </c>
    </row>
    <row r="74" spans="1:4" x14ac:dyDescent="0.25">
      <c r="A74" s="32">
        <v>2012</v>
      </c>
      <c r="B74" s="62" t="e">
        <f t="shared" si="2"/>
        <v>#REF!</v>
      </c>
      <c r="C74" s="34">
        <v>46581823</v>
      </c>
      <c r="D74" s="29" t="e">
        <f t="shared" si="3"/>
        <v>#REF!</v>
      </c>
    </row>
    <row r="75" spans="1:4" x14ac:dyDescent="0.25">
      <c r="A75" s="31">
        <v>2013</v>
      </c>
      <c r="B75" s="62" t="e">
        <f t="shared" si="2"/>
        <v>#REF!</v>
      </c>
      <c r="C75" s="33">
        <v>47121089</v>
      </c>
      <c r="D75" s="29" t="e">
        <f t="shared" si="3"/>
        <v>#REF!</v>
      </c>
    </row>
    <row r="76" spans="1:4" x14ac:dyDescent="0.25">
      <c r="A76" s="32">
        <v>2014</v>
      </c>
      <c r="B76" s="62" t="e">
        <f t="shared" si="2"/>
        <v>#REF!</v>
      </c>
      <c r="C76" s="34">
        <v>47661787</v>
      </c>
      <c r="D76" s="29" t="e">
        <f t="shared" si="3"/>
        <v>#REF!</v>
      </c>
    </row>
    <row r="77" spans="1:4" x14ac:dyDescent="0.25">
      <c r="A77" s="31">
        <v>2015</v>
      </c>
      <c r="B77" s="62" t="e">
        <f t="shared" si="2"/>
        <v>#REF!</v>
      </c>
      <c r="C77" s="33">
        <v>48203405</v>
      </c>
      <c r="D77" s="29" t="e">
        <f t="shared" si="3"/>
        <v>#REF!</v>
      </c>
    </row>
    <row r="78" spans="1:4" x14ac:dyDescent="0.25">
      <c r="A78" t="s">
        <v>59</v>
      </c>
    </row>
    <row r="81" spans="1:10" x14ac:dyDescent="0.25">
      <c r="A81" s="105" t="s">
        <v>20</v>
      </c>
      <c r="B81" s="106"/>
      <c r="C81" s="106"/>
      <c r="D81" s="107"/>
      <c r="F81" s="7" t="s">
        <v>40</v>
      </c>
      <c r="I81" s="1" t="s">
        <v>6</v>
      </c>
      <c r="J81" s="7" t="s">
        <v>45</v>
      </c>
    </row>
    <row r="82" spans="1:10" ht="60" x14ac:dyDescent="0.25">
      <c r="A82" s="53" t="s">
        <v>1</v>
      </c>
      <c r="B82" s="28" t="s">
        <v>4</v>
      </c>
      <c r="C82" s="28" t="s">
        <v>21</v>
      </c>
      <c r="D82" s="28" t="s">
        <v>24</v>
      </c>
    </row>
    <row r="83" spans="1:10" x14ac:dyDescent="0.25">
      <c r="A83" s="31">
        <v>1995</v>
      </c>
      <c r="B83" s="62" t="e">
        <f t="shared" ref="B83:B103" si="4">B32</f>
        <v>#REF!</v>
      </c>
      <c r="C83" s="33">
        <v>266398000</v>
      </c>
      <c r="D83" s="60" t="e">
        <f>(B83/C83)*1000</f>
        <v>#REF!</v>
      </c>
    </row>
    <row r="84" spans="1:10" x14ac:dyDescent="0.25">
      <c r="A84" s="32">
        <v>1996</v>
      </c>
      <c r="B84" s="62" t="e">
        <f t="shared" si="4"/>
        <v>#REF!</v>
      </c>
      <c r="C84" s="34">
        <v>268930000</v>
      </c>
      <c r="D84" s="60" t="e">
        <f t="shared" ref="D84:D103" si="5">(B84/C84)*1000</f>
        <v>#REF!</v>
      </c>
    </row>
    <row r="85" spans="1:10" x14ac:dyDescent="0.25">
      <c r="A85" s="31">
        <v>1997</v>
      </c>
      <c r="B85" s="62" t="e">
        <f t="shared" si="4"/>
        <v>#REF!</v>
      </c>
      <c r="C85" s="33">
        <v>271387000</v>
      </c>
      <c r="D85" s="60" t="e">
        <f t="shared" si="5"/>
        <v>#REF!</v>
      </c>
    </row>
    <row r="86" spans="1:10" x14ac:dyDescent="0.25">
      <c r="A86" s="32">
        <v>1998</v>
      </c>
      <c r="B86" s="62" t="e">
        <f t="shared" si="4"/>
        <v>#REF!</v>
      </c>
      <c r="C86" s="34">
        <v>271584000</v>
      </c>
      <c r="D86" s="60" t="e">
        <f t="shared" si="5"/>
        <v>#REF!</v>
      </c>
    </row>
    <row r="87" spans="1:10" x14ac:dyDescent="0.25">
      <c r="A87" s="31">
        <v>1999</v>
      </c>
      <c r="B87" s="62" t="e">
        <f t="shared" si="4"/>
        <v>#REF!</v>
      </c>
      <c r="C87" s="33">
        <v>274024000</v>
      </c>
      <c r="D87" s="60" t="e">
        <f t="shared" si="5"/>
        <v>#REF!</v>
      </c>
    </row>
    <row r="88" spans="1:10" x14ac:dyDescent="0.25">
      <c r="A88" s="32">
        <v>2000</v>
      </c>
      <c r="B88" s="62" t="e">
        <f t="shared" si="4"/>
        <v>#REF!</v>
      </c>
      <c r="C88" s="34">
        <v>284968955</v>
      </c>
      <c r="D88" s="60" t="e">
        <f t="shared" si="5"/>
        <v>#REF!</v>
      </c>
    </row>
    <row r="89" spans="1:10" x14ac:dyDescent="0.25">
      <c r="A89" s="31">
        <v>2001</v>
      </c>
      <c r="B89" s="62" t="e">
        <f t="shared" si="4"/>
        <v>#REF!</v>
      </c>
      <c r="C89" s="33">
        <v>287625193</v>
      </c>
      <c r="D89" s="60" t="e">
        <f t="shared" si="5"/>
        <v>#REF!</v>
      </c>
    </row>
    <row r="90" spans="1:10" x14ac:dyDescent="0.25">
      <c r="A90" s="32">
        <v>2002</v>
      </c>
      <c r="B90" s="62" t="e">
        <f t="shared" si="4"/>
        <v>#REF!</v>
      </c>
      <c r="C90" s="34">
        <v>290107933</v>
      </c>
      <c r="D90" s="60" t="e">
        <f t="shared" si="5"/>
        <v>#REF!</v>
      </c>
    </row>
    <row r="91" spans="1:10" x14ac:dyDescent="0.25">
      <c r="A91" s="31">
        <v>2003</v>
      </c>
      <c r="B91" s="62" t="e">
        <f t="shared" si="4"/>
        <v>#REF!</v>
      </c>
      <c r="C91" s="33">
        <v>292805298</v>
      </c>
      <c r="D91" s="60" t="e">
        <f t="shared" si="5"/>
        <v>#REF!</v>
      </c>
    </row>
    <row r="92" spans="1:10" x14ac:dyDescent="0.25">
      <c r="A92" s="32">
        <v>2004</v>
      </c>
      <c r="B92" s="62" t="e">
        <f t="shared" si="4"/>
        <v>#REF!</v>
      </c>
      <c r="C92" s="34">
        <v>295516599</v>
      </c>
      <c r="D92" s="60" t="e">
        <f t="shared" si="5"/>
        <v>#REF!</v>
      </c>
    </row>
    <row r="93" spans="1:10" x14ac:dyDescent="0.25">
      <c r="A93" s="31">
        <v>2005</v>
      </c>
      <c r="B93" s="62" t="e">
        <f t="shared" si="4"/>
        <v>#REF!</v>
      </c>
      <c r="C93" s="33">
        <v>298379912</v>
      </c>
      <c r="D93" s="60" t="e">
        <f t="shared" si="5"/>
        <v>#REF!</v>
      </c>
    </row>
    <row r="94" spans="1:10" x14ac:dyDescent="0.25">
      <c r="A94" s="32">
        <v>2006</v>
      </c>
      <c r="B94" s="62" t="e">
        <f t="shared" si="4"/>
        <v>#REF!</v>
      </c>
      <c r="C94" s="34">
        <v>301231207</v>
      </c>
      <c r="D94" s="60" t="e">
        <f t="shared" si="5"/>
        <v>#REF!</v>
      </c>
    </row>
    <row r="95" spans="1:10" x14ac:dyDescent="0.25">
      <c r="A95" s="31">
        <v>2007</v>
      </c>
      <c r="B95" s="62" t="e">
        <f t="shared" si="4"/>
        <v>#REF!</v>
      </c>
      <c r="C95" s="33">
        <v>304093966</v>
      </c>
      <c r="D95" s="60" t="e">
        <f t="shared" si="5"/>
        <v>#REF!</v>
      </c>
    </row>
    <row r="96" spans="1:10" x14ac:dyDescent="0.25">
      <c r="A96" s="32">
        <v>2008</v>
      </c>
      <c r="B96" s="62" t="e">
        <f t="shared" si="4"/>
        <v>#REF!</v>
      </c>
      <c r="C96" s="34">
        <v>306771529</v>
      </c>
      <c r="D96" s="60" t="e">
        <f t="shared" si="5"/>
        <v>#REF!</v>
      </c>
    </row>
    <row r="97" spans="1:11" x14ac:dyDescent="0.25">
      <c r="A97" s="31">
        <v>2009</v>
      </c>
      <c r="B97" s="62" t="e">
        <f t="shared" si="4"/>
        <v>#REF!</v>
      </c>
      <c r="C97" s="33">
        <v>308745538</v>
      </c>
      <c r="D97" s="60" t="e">
        <f t="shared" si="5"/>
        <v>#REF!</v>
      </c>
    </row>
    <row r="98" spans="1:11" x14ac:dyDescent="0.25">
      <c r="A98" s="32">
        <v>2010</v>
      </c>
      <c r="B98" s="62" t="e">
        <f t="shared" si="4"/>
        <v>#REF!</v>
      </c>
      <c r="C98" s="34">
        <v>309347057</v>
      </c>
      <c r="D98" s="60" t="e">
        <f t="shared" si="5"/>
        <v>#REF!</v>
      </c>
    </row>
    <row r="99" spans="1:11" x14ac:dyDescent="0.25">
      <c r="A99" s="31">
        <v>2011</v>
      </c>
      <c r="B99" s="62" t="e">
        <f t="shared" si="4"/>
        <v>#REF!</v>
      </c>
      <c r="C99" s="33">
        <v>311721632</v>
      </c>
      <c r="D99" s="60" t="e">
        <f t="shared" si="5"/>
        <v>#REF!</v>
      </c>
    </row>
    <row r="100" spans="1:11" x14ac:dyDescent="0.25">
      <c r="A100" s="32">
        <v>2012</v>
      </c>
      <c r="B100" s="62" t="e">
        <f t="shared" si="4"/>
        <v>#REF!</v>
      </c>
      <c r="C100" s="34">
        <v>314112078</v>
      </c>
      <c r="D100" s="60" t="e">
        <f t="shared" si="5"/>
        <v>#REF!</v>
      </c>
    </row>
    <row r="101" spans="1:11" x14ac:dyDescent="0.25">
      <c r="A101" s="31">
        <v>2013</v>
      </c>
      <c r="B101" s="62" t="e">
        <f t="shared" si="4"/>
        <v>#REF!</v>
      </c>
      <c r="C101" s="33">
        <v>316497531</v>
      </c>
      <c r="D101" s="60" t="e">
        <f t="shared" si="5"/>
        <v>#REF!</v>
      </c>
    </row>
    <row r="102" spans="1:11" x14ac:dyDescent="0.25">
      <c r="A102" s="32">
        <v>2014</v>
      </c>
      <c r="B102" s="62" t="e">
        <f t="shared" si="4"/>
        <v>#REF!</v>
      </c>
      <c r="C102" s="34">
        <v>318857056</v>
      </c>
      <c r="D102" s="60" t="e">
        <f t="shared" si="5"/>
        <v>#REF!</v>
      </c>
    </row>
    <row r="103" spans="1:11" x14ac:dyDescent="0.25">
      <c r="A103" s="31">
        <v>2015</v>
      </c>
      <c r="B103" s="62" t="e">
        <f t="shared" si="4"/>
        <v>#REF!</v>
      </c>
      <c r="C103" s="33">
        <v>321418820</v>
      </c>
      <c r="D103" s="60" t="e">
        <f t="shared" si="5"/>
        <v>#REF!</v>
      </c>
    </row>
    <row r="104" spans="1:11" x14ac:dyDescent="0.25">
      <c r="A104" t="s">
        <v>54</v>
      </c>
    </row>
    <row r="107" spans="1:11" x14ac:dyDescent="0.25">
      <c r="A107" s="105" t="s">
        <v>44</v>
      </c>
      <c r="B107" s="106"/>
      <c r="C107" s="106"/>
      <c r="D107" s="107"/>
      <c r="G107" s="7" t="s">
        <v>42</v>
      </c>
      <c r="J107" s="1" t="s">
        <v>6</v>
      </c>
      <c r="K107" s="7" t="s">
        <v>46</v>
      </c>
    </row>
    <row r="108" spans="1:11" ht="45" x14ac:dyDescent="0.25">
      <c r="A108" s="53" t="s">
        <v>1</v>
      </c>
      <c r="B108" s="28" t="s">
        <v>86</v>
      </c>
      <c r="C108" s="28" t="s">
        <v>21</v>
      </c>
      <c r="D108" s="28" t="s">
        <v>78</v>
      </c>
    </row>
    <row r="109" spans="1:11" x14ac:dyDescent="0.25">
      <c r="A109" s="31">
        <v>1995</v>
      </c>
      <c r="B109" s="55">
        <f t="shared" ref="B109:B129" si="6">B6</f>
        <v>2534870.2450000001</v>
      </c>
      <c r="C109" s="33">
        <v>266398000</v>
      </c>
      <c r="D109" s="60">
        <f>(B109/C109)*1000</f>
        <v>9.5153501340100153</v>
      </c>
    </row>
    <row r="110" spans="1:11" x14ac:dyDescent="0.25">
      <c r="A110" s="32">
        <v>1996</v>
      </c>
      <c r="B110" s="55">
        <f t="shared" si="6"/>
        <v>3138829.7680000002</v>
      </c>
      <c r="C110" s="34">
        <v>268930000</v>
      </c>
      <c r="D110" s="60">
        <f t="shared" ref="D110:D129" si="7">(B110/C110)*1000</f>
        <v>11.671549354850706</v>
      </c>
    </row>
    <row r="111" spans="1:11" x14ac:dyDescent="0.25">
      <c r="A111" s="31">
        <v>1997</v>
      </c>
      <c r="B111" s="55">
        <f t="shared" si="6"/>
        <v>3341749.9709999999</v>
      </c>
      <c r="C111" s="33">
        <v>271387000</v>
      </c>
      <c r="D111" s="60">
        <f t="shared" si="7"/>
        <v>12.313596343966365</v>
      </c>
    </row>
    <row r="112" spans="1:11" x14ac:dyDescent="0.25">
      <c r="A112" s="32">
        <v>1998</v>
      </c>
      <c r="B112" s="55">
        <f t="shared" si="6"/>
        <v>3097731.3829999999</v>
      </c>
      <c r="C112" s="34">
        <v>271584000</v>
      </c>
      <c r="D112" s="60">
        <f t="shared" si="7"/>
        <v>11.406163039796159</v>
      </c>
    </row>
    <row r="113" spans="1:4" x14ac:dyDescent="0.25">
      <c r="A113" s="31">
        <v>1999</v>
      </c>
      <c r="B113" s="55">
        <f t="shared" si="6"/>
        <v>4373531.3940000003</v>
      </c>
      <c r="C113" s="33">
        <v>274024000</v>
      </c>
      <c r="D113" s="60">
        <f t="shared" si="7"/>
        <v>15.960395417919601</v>
      </c>
    </row>
    <row r="114" spans="1:4" x14ac:dyDescent="0.25">
      <c r="A114" s="32">
        <v>2000</v>
      </c>
      <c r="B114" s="55">
        <f t="shared" si="6"/>
        <v>4930290.6859999998</v>
      </c>
      <c r="C114" s="34">
        <v>284968955</v>
      </c>
      <c r="D114" s="60">
        <f t="shared" si="7"/>
        <v>17.301150176165681</v>
      </c>
    </row>
    <row r="115" spans="1:4" x14ac:dyDescent="0.25">
      <c r="A115" s="31">
        <v>2001</v>
      </c>
      <c r="B115" s="55">
        <f t="shared" si="6"/>
        <v>3626256.423</v>
      </c>
      <c r="C115" s="33">
        <v>287625193</v>
      </c>
      <c r="D115" s="60">
        <f t="shared" si="7"/>
        <v>12.607575800913935</v>
      </c>
    </row>
    <row r="116" spans="1:4" x14ac:dyDescent="0.25">
      <c r="A116" s="32">
        <v>2002</v>
      </c>
      <c r="B116" s="55">
        <f t="shared" si="6"/>
        <v>3647619.764</v>
      </c>
      <c r="C116" s="34">
        <v>290107933</v>
      </c>
      <c r="D116" s="60">
        <f t="shared" si="7"/>
        <v>12.573319613428151</v>
      </c>
    </row>
    <row r="117" spans="1:4" x14ac:dyDescent="0.25">
      <c r="A117" s="31">
        <v>2003</v>
      </c>
      <c r="B117" s="55">
        <f t="shared" si="6"/>
        <v>3769557.5490000001</v>
      </c>
      <c r="C117" s="33">
        <v>292805298</v>
      </c>
      <c r="D117" s="60">
        <f t="shared" si="7"/>
        <v>12.873939012537949</v>
      </c>
    </row>
    <row r="118" spans="1:4" x14ac:dyDescent="0.25">
      <c r="A118" s="32">
        <v>2004</v>
      </c>
      <c r="B118" s="55">
        <f t="shared" si="6"/>
        <v>4393977.8490000004</v>
      </c>
      <c r="C118" s="34">
        <v>295516599</v>
      </c>
      <c r="D118" s="60">
        <f t="shared" si="7"/>
        <v>14.868802171752121</v>
      </c>
    </row>
    <row r="119" spans="1:4" x14ac:dyDescent="0.25">
      <c r="A119" s="31">
        <v>2005</v>
      </c>
      <c r="B119" s="55">
        <f t="shared" si="6"/>
        <v>5804696.1050000004</v>
      </c>
      <c r="C119" s="33">
        <v>298379912</v>
      </c>
      <c r="D119" s="60">
        <f t="shared" si="7"/>
        <v>19.454044563831093</v>
      </c>
    </row>
    <row r="120" spans="1:4" x14ac:dyDescent="0.25">
      <c r="A120" s="32">
        <v>2006</v>
      </c>
      <c r="B120" s="55">
        <f t="shared" si="6"/>
        <v>6601215.6200000001</v>
      </c>
      <c r="C120" s="34">
        <v>301231207</v>
      </c>
      <c r="D120" s="60">
        <f t="shared" si="7"/>
        <v>21.914116023178167</v>
      </c>
    </row>
    <row r="121" spans="1:4" x14ac:dyDescent="0.25">
      <c r="A121" s="31">
        <v>2007</v>
      </c>
      <c r="B121" s="55">
        <f t="shared" si="6"/>
        <v>7481896.3789999997</v>
      </c>
      <c r="C121" s="33">
        <v>304093966</v>
      </c>
      <c r="D121" s="60">
        <f t="shared" si="7"/>
        <v>24.603896214764088</v>
      </c>
    </row>
    <row r="122" spans="1:4" x14ac:dyDescent="0.25">
      <c r="A122" s="32">
        <v>2008</v>
      </c>
      <c r="B122" s="55">
        <f t="shared" si="6"/>
        <v>10412221.812999999</v>
      </c>
      <c r="C122" s="34">
        <v>306771529</v>
      </c>
      <c r="D122" s="60">
        <f t="shared" si="7"/>
        <v>33.941291250010359</v>
      </c>
    </row>
    <row r="123" spans="1:4" x14ac:dyDescent="0.25">
      <c r="A123" s="31">
        <v>2009</v>
      </c>
      <c r="B123" s="55">
        <f t="shared" si="6"/>
        <v>9560549.1889999993</v>
      </c>
      <c r="C123" s="33">
        <v>308745538</v>
      </c>
      <c r="D123" s="60">
        <f t="shared" si="7"/>
        <v>30.965789014900675</v>
      </c>
    </row>
    <row r="124" spans="1:4" x14ac:dyDescent="0.25">
      <c r="A124" s="32">
        <v>2010</v>
      </c>
      <c r="B124" s="55">
        <f t="shared" si="6"/>
        <v>13066561.892999999</v>
      </c>
      <c r="C124" s="34">
        <v>309347057</v>
      </c>
      <c r="D124" s="60">
        <f t="shared" si="7"/>
        <v>42.239166648997724</v>
      </c>
    </row>
    <row r="125" spans="1:4" x14ac:dyDescent="0.25">
      <c r="A125" s="31">
        <v>2011</v>
      </c>
      <c r="B125" s="55">
        <f t="shared" si="6"/>
        <v>16836784.859999999</v>
      </c>
      <c r="C125" s="33">
        <v>311721632</v>
      </c>
      <c r="D125" s="60">
        <f t="shared" si="7"/>
        <v>54.012244039579514</v>
      </c>
    </row>
    <row r="126" spans="1:4" x14ac:dyDescent="0.25">
      <c r="A126" s="32">
        <v>2012</v>
      </c>
      <c r="B126" s="55">
        <f t="shared" si="6"/>
        <v>16767746.028999999</v>
      </c>
      <c r="C126" s="34">
        <v>314112078</v>
      </c>
      <c r="D126" s="60">
        <f t="shared" si="7"/>
        <v>53.381411296766494</v>
      </c>
    </row>
    <row r="127" spans="1:4" x14ac:dyDescent="0.25">
      <c r="A127" s="31">
        <v>2013</v>
      </c>
      <c r="B127" s="55">
        <f t="shared" si="6"/>
        <v>14703450.045</v>
      </c>
      <c r="C127" s="33">
        <v>316497531</v>
      </c>
      <c r="D127" s="60">
        <f t="shared" si="7"/>
        <v>46.456760653213436</v>
      </c>
    </row>
    <row r="128" spans="1:4" x14ac:dyDescent="0.25">
      <c r="A128" s="32">
        <v>2014</v>
      </c>
      <c r="B128" s="55">
        <f t="shared" si="6"/>
        <v>10805140.044</v>
      </c>
      <c r="C128" s="34">
        <v>318857056</v>
      </c>
      <c r="D128" s="60">
        <f t="shared" si="7"/>
        <v>33.887097182506757</v>
      </c>
    </row>
    <row r="129" spans="1:10" x14ac:dyDescent="0.25">
      <c r="A129" s="31">
        <v>2015</v>
      </c>
      <c r="B129" s="55">
        <f t="shared" si="6"/>
        <v>7336043.2860000003</v>
      </c>
      <c r="C129" s="33">
        <v>321418820</v>
      </c>
      <c r="D129" s="60">
        <f t="shared" si="7"/>
        <v>22.823938206231983</v>
      </c>
    </row>
    <row r="130" spans="1:10" x14ac:dyDescent="0.25">
      <c r="A130" t="s">
        <v>54</v>
      </c>
    </row>
    <row r="132" spans="1:10" x14ac:dyDescent="0.25">
      <c r="A132" s="105" t="s">
        <v>37</v>
      </c>
      <c r="B132" s="106"/>
      <c r="C132" s="106"/>
      <c r="D132" s="107"/>
      <c r="F132" s="7" t="s">
        <v>48</v>
      </c>
      <c r="I132" s="1" t="s">
        <v>6</v>
      </c>
      <c r="J132" s="7" t="s">
        <v>49</v>
      </c>
    </row>
    <row r="133" spans="1:10" ht="75" x14ac:dyDescent="0.25">
      <c r="A133" s="53" t="s">
        <v>1</v>
      </c>
      <c r="B133" s="28" t="s">
        <v>38</v>
      </c>
      <c r="C133" s="28" t="s">
        <v>21</v>
      </c>
      <c r="D133" s="28" t="s">
        <v>81</v>
      </c>
    </row>
    <row r="134" spans="1:10" x14ac:dyDescent="0.25">
      <c r="A134" s="31">
        <v>1995</v>
      </c>
      <c r="B134" s="62" t="e">
        <f t="shared" ref="B134:B154" si="8">B57</f>
        <v>#REF!</v>
      </c>
      <c r="C134" s="33">
        <v>266398000</v>
      </c>
      <c r="D134" s="59" t="e">
        <f>(B134/C134)*1000</f>
        <v>#REF!</v>
      </c>
    </row>
    <row r="135" spans="1:10" x14ac:dyDescent="0.25">
      <c r="A135" s="32">
        <v>1996</v>
      </c>
      <c r="B135" s="62" t="e">
        <f t="shared" si="8"/>
        <v>#REF!</v>
      </c>
      <c r="C135" s="34">
        <v>268930000</v>
      </c>
      <c r="D135" s="59" t="e">
        <f t="shared" ref="D135:D154" si="9">(B135/C135)*1000</f>
        <v>#REF!</v>
      </c>
    </row>
    <row r="136" spans="1:10" x14ac:dyDescent="0.25">
      <c r="A136" s="31">
        <v>1997</v>
      </c>
      <c r="B136" s="62" t="e">
        <f t="shared" si="8"/>
        <v>#REF!</v>
      </c>
      <c r="C136" s="33">
        <v>271387000</v>
      </c>
      <c r="D136" s="59" t="e">
        <f t="shared" si="9"/>
        <v>#REF!</v>
      </c>
    </row>
    <row r="137" spans="1:10" x14ac:dyDescent="0.25">
      <c r="A137" s="32">
        <v>1998</v>
      </c>
      <c r="B137" s="62" t="e">
        <f t="shared" si="8"/>
        <v>#REF!</v>
      </c>
      <c r="C137" s="34">
        <v>271584000</v>
      </c>
      <c r="D137" s="59" t="e">
        <f t="shared" si="9"/>
        <v>#REF!</v>
      </c>
    </row>
    <row r="138" spans="1:10" x14ac:dyDescent="0.25">
      <c r="A138" s="31">
        <v>1999</v>
      </c>
      <c r="B138" s="62" t="e">
        <f t="shared" si="8"/>
        <v>#REF!</v>
      </c>
      <c r="C138" s="33">
        <v>274024000</v>
      </c>
      <c r="D138" s="59" t="e">
        <f t="shared" si="9"/>
        <v>#REF!</v>
      </c>
    </row>
    <row r="139" spans="1:10" x14ac:dyDescent="0.25">
      <c r="A139" s="32">
        <v>2000</v>
      </c>
      <c r="B139" s="62" t="e">
        <f t="shared" si="8"/>
        <v>#REF!</v>
      </c>
      <c r="C139" s="34">
        <v>284968955</v>
      </c>
      <c r="D139" s="59" t="e">
        <f t="shared" si="9"/>
        <v>#REF!</v>
      </c>
    </row>
    <row r="140" spans="1:10" x14ac:dyDescent="0.25">
      <c r="A140" s="31">
        <v>2001</v>
      </c>
      <c r="B140" s="62" t="e">
        <f t="shared" si="8"/>
        <v>#REF!</v>
      </c>
      <c r="C140" s="33">
        <v>287625193</v>
      </c>
      <c r="D140" s="59" t="e">
        <f t="shared" si="9"/>
        <v>#REF!</v>
      </c>
    </row>
    <row r="141" spans="1:10" x14ac:dyDescent="0.25">
      <c r="A141" s="32">
        <v>2002</v>
      </c>
      <c r="B141" s="62" t="e">
        <f t="shared" si="8"/>
        <v>#REF!</v>
      </c>
      <c r="C141" s="34">
        <v>290107933</v>
      </c>
      <c r="D141" s="59" t="e">
        <f t="shared" si="9"/>
        <v>#REF!</v>
      </c>
    </row>
    <row r="142" spans="1:10" x14ac:dyDescent="0.25">
      <c r="A142" s="31">
        <v>2003</v>
      </c>
      <c r="B142" s="62" t="e">
        <f t="shared" si="8"/>
        <v>#REF!</v>
      </c>
      <c r="C142" s="33">
        <v>292805298</v>
      </c>
      <c r="D142" s="59" t="e">
        <f t="shared" si="9"/>
        <v>#REF!</v>
      </c>
    </row>
    <row r="143" spans="1:10" x14ac:dyDescent="0.25">
      <c r="A143" s="32">
        <v>2004</v>
      </c>
      <c r="B143" s="62" t="e">
        <f t="shared" si="8"/>
        <v>#REF!</v>
      </c>
      <c r="C143" s="34">
        <v>295516599</v>
      </c>
      <c r="D143" s="59" t="e">
        <f t="shared" si="9"/>
        <v>#REF!</v>
      </c>
    </row>
    <row r="144" spans="1:10" x14ac:dyDescent="0.25">
      <c r="A144" s="31">
        <v>2005</v>
      </c>
      <c r="B144" s="62" t="e">
        <f t="shared" si="8"/>
        <v>#REF!</v>
      </c>
      <c r="C144" s="33">
        <v>298379912</v>
      </c>
      <c r="D144" s="59" t="e">
        <f t="shared" si="9"/>
        <v>#REF!</v>
      </c>
    </row>
    <row r="145" spans="1:4" x14ac:dyDescent="0.25">
      <c r="A145" s="32">
        <v>2006</v>
      </c>
      <c r="B145" s="62" t="e">
        <f t="shared" si="8"/>
        <v>#REF!</v>
      </c>
      <c r="C145" s="34">
        <v>301231207</v>
      </c>
      <c r="D145" s="59" t="e">
        <f t="shared" si="9"/>
        <v>#REF!</v>
      </c>
    </row>
    <row r="146" spans="1:4" x14ac:dyDescent="0.25">
      <c r="A146" s="31">
        <v>2007</v>
      </c>
      <c r="B146" s="62" t="e">
        <f t="shared" si="8"/>
        <v>#REF!</v>
      </c>
      <c r="C146" s="33">
        <v>304093966</v>
      </c>
      <c r="D146" s="59" t="e">
        <f t="shared" si="9"/>
        <v>#REF!</v>
      </c>
    </row>
    <row r="147" spans="1:4" x14ac:dyDescent="0.25">
      <c r="A147" s="32">
        <v>2008</v>
      </c>
      <c r="B147" s="62" t="e">
        <f t="shared" si="8"/>
        <v>#REF!</v>
      </c>
      <c r="C147" s="34">
        <v>306771529</v>
      </c>
      <c r="D147" s="59" t="e">
        <f t="shared" si="9"/>
        <v>#REF!</v>
      </c>
    </row>
    <row r="148" spans="1:4" x14ac:dyDescent="0.25">
      <c r="A148" s="31">
        <v>2009</v>
      </c>
      <c r="B148" s="62" t="e">
        <f t="shared" si="8"/>
        <v>#REF!</v>
      </c>
      <c r="C148" s="33">
        <v>308745538</v>
      </c>
      <c r="D148" s="59" t="e">
        <f t="shared" si="9"/>
        <v>#REF!</v>
      </c>
    </row>
    <row r="149" spans="1:4" x14ac:dyDescent="0.25">
      <c r="A149" s="32">
        <v>2010</v>
      </c>
      <c r="B149" s="62" t="e">
        <f t="shared" si="8"/>
        <v>#REF!</v>
      </c>
      <c r="C149" s="34">
        <v>309347057</v>
      </c>
      <c r="D149" s="59" t="e">
        <f t="shared" si="9"/>
        <v>#REF!</v>
      </c>
    </row>
    <row r="150" spans="1:4" x14ac:dyDescent="0.25">
      <c r="A150" s="31">
        <v>2011</v>
      </c>
      <c r="B150" s="62" t="e">
        <f t="shared" si="8"/>
        <v>#REF!</v>
      </c>
      <c r="C150" s="33">
        <v>311721632</v>
      </c>
      <c r="D150" s="59" t="e">
        <f t="shared" si="9"/>
        <v>#REF!</v>
      </c>
    </row>
    <row r="151" spans="1:4" x14ac:dyDescent="0.25">
      <c r="A151" s="32">
        <v>2012</v>
      </c>
      <c r="B151" s="62" t="e">
        <f t="shared" si="8"/>
        <v>#REF!</v>
      </c>
      <c r="C151" s="34">
        <v>314112078</v>
      </c>
      <c r="D151" s="59" t="e">
        <f t="shared" si="9"/>
        <v>#REF!</v>
      </c>
    </row>
    <row r="152" spans="1:4" x14ac:dyDescent="0.25">
      <c r="A152" s="31">
        <v>2013</v>
      </c>
      <c r="B152" s="62" t="e">
        <f t="shared" si="8"/>
        <v>#REF!</v>
      </c>
      <c r="C152" s="33">
        <v>316497531</v>
      </c>
      <c r="D152" s="59" t="e">
        <f t="shared" si="9"/>
        <v>#REF!</v>
      </c>
    </row>
    <row r="153" spans="1:4" x14ac:dyDescent="0.25">
      <c r="A153" s="32">
        <v>2014</v>
      </c>
      <c r="B153" s="62" t="e">
        <f t="shared" si="8"/>
        <v>#REF!</v>
      </c>
      <c r="C153" s="34">
        <v>318857056</v>
      </c>
      <c r="D153" s="59" t="e">
        <f t="shared" si="9"/>
        <v>#REF!</v>
      </c>
    </row>
    <row r="154" spans="1:4" x14ac:dyDescent="0.25">
      <c r="A154" s="31">
        <v>2015</v>
      </c>
      <c r="B154" s="62" t="e">
        <f t="shared" si="8"/>
        <v>#REF!</v>
      </c>
      <c r="C154" s="33">
        <v>321418820</v>
      </c>
      <c r="D154" s="59" t="e">
        <f t="shared" si="9"/>
        <v>#REF!</v>
      </c>
    </row>
    <row r="155" spans="1:4" x14ac:dyDescent="0.25">
      <c r="A155" t="s">
        <v>54</v>
      </c>
    </row>
  </sheetData>
  <mergeCells count="6">
    <mergeCell ref="A132:D132"/>
    <mergeCell ref="A4:D4"/>
    <mergeCell ref="A30:D30"/>
    <mergeCell ref="A55:D55"/>
    <mergeCell ref="A81:D81"/>
    <mergeCell ref="A107:D10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70" zoomScale="80" zoomScaleNormal="80" workbookViewId="0">
      <selection activeCell="D7" sqref="D7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63" t="s">
        <v>1</v>
      </c>
      <c r="B5" s="28" t="s">
        <v>74</v>
      </c>
      <c r="C5" s="28" t="s">
        <v>39</v>
      </c>
      <c r="D5" s="28" t="s">
        <v>24</v>
      </c>
    </row>
    <row r="6" spans="1:10" x14ac:dyDescent="0.25">
      <c r="A6" s="31">
        <v>1995</v>
      </c>
      <c r="B6" s="61">
        <f>'Export '!C2</f>
        <v>96439.933999999994</v>
      </c>
      <c r="C6" s="33">
        <v>37472184</v>
      </c>
      <c r="D6" s="60">
        <f t="shared" ref="D6:D26" si="0">(B6*1000/C6)</f>
        <v>2.5736405969825511</v>
      </c>
    </row>
    <row r="7" spans="1:10" x14ac:dyDescent="0.25">
      <c r="A7" s="32">
        <v>1996</v>
      </c>
      <c r="B7" s="61">
        <f>'Export '!C3</f>
        <v>97823.202000000005</v>
      </c>
      <c r="C7" s="34">
        <v>38068050</v>
      </c>
      <c r="D7" s="60">
        <f t="shared" si="0"/>
        <v>2.5696930102802744</v>
      </c>
    </row>
    <row r="8" spans="1:10" x14ac:dyDescent="0.25">
      <c r="A8" s="31">
        <v>1997</v>
      </c>
      <c r="B8" s="61">
        <f>'Export '!C4</f>
        <v>81926.697</v>
      </c>
      <c r="C8" s="33">
        <v>38635691</v>
      </c>
      <c r="D8" s="60">
        <f t="shared" si="0"/>
        <v>2.1204926035877034</v>
      </c>
    </row>
    <row r="9" spans="1:10" x14ac:dyDescent="0.25">
      <c r="A9" s="32">
        <v>1998</v>
      </c>
      <c r="B9" s="61">
        <f>'Export '!C5</f>
        <v>91223.45</v>
      </c>
      <c r="C9" s="34">
        <v>39184456</v>
      </c>
      <c r="D9" s="60">
        <f t="shared" si="0"/>
        <v>2.3280519704037745</v>
      </c>
    </row>
    <row r="10" spans="1:10" x14ac:dyDescent="0.25">
      <c r="A10" s="31">
        <v>1999</v>
      </c>
      <c r="B10" s="61">
        <f>'Export '!C6</f>
        <v>80235.737999999998</v>
      </c>
      <c r="C10" s="33">
        <v>39730798</v>
      </c>
      <c r="D10" s="60">
        <f t="shared" si="0"/>
        <v>2.0194846828900843</v>
      </c>
    </row>
    <row r="11" spans="1:10" x14ac:dyDescent="0.25">
      <c r="A11" s="32">
        <v>2000</v>
      </c>
      <c r="B11" s="61">
        <f>'Export '!C7</f>
        <v>82364.570999999996</v>
      </c>
      <c r="C11" s="34">
        <v>40295563</v>
      </c>
      <c r="D11" s="60">
        <f t="shared" si="0"/>
        <v>2.0440109249745437</v>
      </c>
    </row>
    <row r="12" spans="1:10" x14ac:dyDescent="0.25">
      <c r="A12" s="31">
        <v>2001</v>
      </c>
      <c r="B12" s="61">
        <f>'Export '!C8</f>
        <v>107749.516</v>
      </c>
      <c r="C12" s="33">
        <v>40813541</v>
      </c>
      <c r="D12" s="60">
        <f t="shared" si="0"/>
        <v>2.6400433130759224</v>
      </c>
    </row>
    <row r="13" spans="1:10" x14ac:dyDescent="0.25">
      <c r="A13" s="32">
        <v>2002</v>
      </c>
      <c r="B13" s="61">
        <f>'Export '!C9</f>
        <v>119555.675</v>
      </c>
      <c r="C13" s="34">
        <v>41328824</v>
      </c>
      <c r="D13" s="60">
        <f t="shared" si="0"/>
        <v>2.8927916022967408</v>
      </c>
    </row>
    <row r="14" spans="1:10" x14ac:dyDescent="0.25">
      <c r="A14" s="31">
        <v>2003</v>
      </c>
      <c r="B14" s="61">
        <f>'Export '!C10</f>
        <v>156564.93799999999</v>
      </c>
      <c r="C14" s="33">
        <v>41848959</v>
      </c>
      <c r="D14" s="60">
        <f t="shared" si="0"/>
        <v>3.7411907426418898</v>
      </c>
    </row>
    <row r="15" spans="1:10" x14ac:dyDescent="0.25">
      <c r="A15" s="32">
        <v>2004</v>
      </c>
      <c r="B15" s="61">
        <f>'Export '!C11</f>
        <v>179721.72899999999</v>
      </c>
      <c r="C15" s="34">
        <v>42368489</v>
      </c>
      <c r="D15" s="60">
        <f t="shared" si="0"/>
        <v>4.2418725152081773</v>
      </c>
    </row>
    <row r="16" spans="1:10" x14ac:dyDescent="0.25">
      <c r="A16" s="31">
        <v>2005</v>
      </c>
      <c r="B16" s="61">
        <f>'Export '!C12</f>
        <v>167584.704</v>
      </c>
      <c r="C16" s="33">
        <v>42888592</v>
      </c>
      <c r="D16" s="60">
        <f t="shared" si="0"/>
        <v>3.9074424266480934</v>
      </c>
    </row>
    <row r="17" spans="1:10" x14ac:dyDescent="0.25">
      <c r="A17" s="32">
        <v>2006</v>
      </c>
      <c r="B17" s="61">
        <f>'Export '!C13</f>
        <v>178192.185</v>
      </c>
      <c r="C17" s="34">
        <v>43405956</v>
      </c>
      <c r="D17" s="60">
        <f t="shared" si="0"/>
        <v>4.1052473305737118</v>
      </c>
    </row>
    <row r="18" spans="1:10" x14ac:dyDescent="0.25">
      <c r="A18" s="31">
        <v>2007</v>
      </c>
      <c r="B18" s="61">
        <f>'Export '!C14</f>
        <v>143463.21799999999</v>
      </c>
      <c r="C18" s="33">
        <v>43926929</v>
      </c>
      <c r="D18" s="60">
        <f t="shared" si="0"/>
        <v>3.2659514622567856</v>
      </c>
    </row>
    <row r="19" spans="1:10" x14ac:dyDescent="0.25">
      <c r="A19" s="32">
        <v>2008</v>
      </c>
      <c r="B19" s="61">
        <f>'Export '!C15</f>
        <v>143890.59899999999</v>
      </c>
      <c r="C19" s="34">
        <v>44451147</v>
      </c>
      <c r="D19" s="60">
        <f t="shared" si="0"/>
        <v>3.2370503060359725</v>
      </c>
    </row>
    <row r="20" spans="1:10" x14ac:dyDescent="0.25">
      <c r="A20" s="31">
        <v>2009</v>
      </c>
      <c r="B20" s="61">
        <f>'Export '!C16</f>
        <v>157357.26300000001</v>
      </c>
      <c r="C20" s="33">
        <v>44978832</v>
      </c>
      <c r="D20" s="60">
        <f t="shared" si="0"/>
        <v>3.4984737487180637</v>
      </c>
    </row>
    <row r="21" spans="1:10" x14ac:dyDescent="0.25">
      <c r="A21" s="32">
        <v>2010</v>
      </c>
      <c r="B21" s="61">
        <f>'Export '!C17</f>
        <v>207953.48499999999</v>
      </c>
      <c r="C21" s="34">
        <v>45509584</v>
      </c>
      <c r="D21" s="60">
        <f t="shared" si="0"/>
        <v>4.5694437681522206</v>
      </c>
    </row>
    <row r="22" spans="1:10" x14ac:dyDescent="0.25">
      <c r="A22" s="31">
        <v>2011</v>
      </c>
      <c r="B22" s="61">
        <f>'Export '!C18</f>
        <v>189437.50899999999</v>
      </c>
      <c r="C22" s="33">
        <v>46044601</v>
      </c>
      <c r="D22" s="60">
        <f t="shared" si="0"/>
        <v>4.1142176256451872</v>
      </c>
    </row>
    <row r="23" spans="1:10" x14ac:dyDescent="0.25">
      <c r="A23" s="32">
        <v>2012</v>
      </c>
      <c r="B23" s="61">
        <f>'Export '!C19</f>
        <v>226763.266</v>
      </c>
      <c r="C23" s="34">
        <v>46581823</v>
      </c>
      <c r="D23" s="60">
        <f t="shared" si="0"/>
        <v>4.8680633645445779</v>
      </c>
    </row>
    <row r="24" spans="1:10" x14ac:dyDescent="0.25">
      <c r="A24" s="31">
        <v>2013</v>
      </c>
      <c r="B24" s="61">
        <f>'Export '!C20</f>
        <v>180279.269</v>
      </c>
      <c r="C24" s="33">
        <v>47121089</v>
      </c>
      <c r="D24" s="60">
        <f t="shared" si="0"/>
        <v>3.8258722967968759</v>
      </c>
    </row>
    <row r="25" spans="1:10" x14ac:dyDescent="0.25">
      <c r="A25" s="32">
        <v>2014</v>
      </c>
      <c r="B25" s="61">
        <f>'Export '!C21</f>
        <v>241868.83900000001</v>
      </c>
      <c r="C25" s="34">
        <v>47661787</v>
      </c>
      <c r="D25" s="60">
        <f t="shared" si="0"/>
        <v>5.0746909468585386</v>
      </c>
    </row>
    <row r="26" spans="1:10" x14ac:dyDescent="0.25">
      <c r="A26" s="31">
        <v>2015</v>
      </c>
      <c r="B26" s="61">
        <f>'Export '!C22</f>
        <v>217016.85200000001</v>
      </c>
      <c r="C26" s="33">
        <v>48203405</v>
      </c>
      <c r="D26" s="60">
        <f t="shared" si="0"/>
        <v>4.5021062723681036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63" t="s">
        <v>1</v>
      </c>
      <c r="B31" s="28" t="s">
        <v>19</v>
      </c>
      <c r="C31" s="28" t="s">
        <v>39</v>
      </c>
      <c r="D31" s="28" t="s">
        <v>78</v>
      </c>
    </row>
    <row r="32" spans="1:10" x14ac:dyDescent="0.25">
      <c r="A32" s="31">
        <v>1995</v>
      </c>
      <c r="B32" s="62">
        <f>'Import '!C2</f>
        <v>257623.11499999999</v>
      </c>
      <c r="C32" s="33">
        <v>37472184</v>
      </c>
      <c r="D32" s="59">
        <f t="shared" ref="D32:D52" si="1">(B32/C32)*1000</f>
        <v>6.8750493699539907</v>
      </c>
    </row>
    <row r="33" spans="1:4" x14ac:dyDescent="0.25">
      <c r="A33" s="32">
        <v>1996</v>
      </c>
      <c r="B33" s="62">
        <f>'Import '!C3</f>
        <v>258859.47999999998</v>
      </c>
      <c r="C33" s="34">
        <v>38068050</v>
      </c>
      <c r="D33" s="59">
        <f t="shared" si="1"/>
        <v>6.7999143638825732</v>
      </c>
    </row>
    <row r="34" spans="1:4" x14ac:dyDescent="0.25">
      <c r="A34" s="31">
        <v>1997</v>
      </c>
      <c r="B34" s="62">
        <f>'Import '!C4</f>
        <v>278916.02500000002</v>
      </c>
      <c r="C34" s="33">
        <v>38635691</v>
      </c>
      <c r="D34" s="59">
        <f t="shared" si="1"/>
        <v>7.2191286807837871</v>
      </c>
    </row>
    <row r="35" spans="1:4" x14ac:dyDescent="0.25">
      <c r="A35" s="32">
        <v>1998</v>
      </c>
      <c r="B35" s="62">
        <f>'Import '!C5</f>
        <v>288121.76</v>
      </c>
      <c r="C35" s="34">
        <v>39184456</v>
      </c>
      <c r="D35" s="59">
        <f t="shared" si="1"/>
        <v>7.3529605719165785</v>
      </c>
    </row>
    <row r="36" spans="1:4" x14ac:dyDescent="0.25">
      <c r="A36" s="31">
        <v>1999</v>
      </c>
      <c r="B36" s="62">
        <f>'Import '!C6</f>
        <v>233182.761</v>
      </c>
      <c r="C36" s="33">
        <v>39730798</v>
      </c>
      <c r="D36" s="59">
        <f t="shared" si="1"/>
        <v>5.8690681470832775</v>
      </c>
    </row>
    <row r="37" spans="1:4" x14ac:dyDescent="0.25">
      <c r="A37" s="32">
        <v>2000</v>
      </c>
      <c r="B37" s="62">
        <f>'Import '!C7</f>
        <v>236562.66800000001</v>
      </c>
      <c r="C37" s="34">
        <v>40295563</v>
      </c>
      <c r="D37" s="59">
        <f t="shared" si="1"/>
        <v>5.8706877479289714</v>
      </c>
    </row>
    <row r="38" spans="1:4" x14ac:dyDescent="0.25">
      <c r="A38" s="31">
        <v>2001</v>
      </c>
      <c r="B38" s="62">
        <f>'Import '!C8</f>
        <v>242339.74799999999</v>
      </c>
      <c r="C38" s="33">
        <v>40813541</v>
      </c>
      <c r="D38" s="59">
        <f t="shared" si="1"/>
        <v>5.9377290492878325</v>
      </c>
    </row>
    <row r="39" spans="1:4" x14ac:dyDescent="0.25">
      <c r="A39" s="32">
        <v>2002</v>
      </c>
      <c r="B39" s="62">
        <f>'Import '!C9</f>
        <v>211439.353</v>
      </c>
      <c r="C39" s="34">
        <v>41328824</v>
      </c>
      <c r="D39" s="59">
        <f t="shared" si="1"/>
        <v>5.1160263597144695</v>
      </c>
    </row>
    <row r="40" spans="1:4" x14ac:dyDescent="0.25">
      <c r="A40" s="31">
        <v>2003</v>
      </c>
      <c r="B40" s="62">
        <f>'Import '!C10</f>
        <v>202564.14600000001</v>
      </c>
      <c r="C40" s="33">
        <v>41848959</v>
      </c>
      <c r="D40" s="59">
        <f t="shared" si="1"/>
        <v>4.8403628391329878</v>
      </c>
    </row>
    <row r="41" spans="1:4" x14ac:dyDescent="0.25">
      <c r="A41" s="32">
        <v>2004</v>
      </c>
      <c r="B41" s="62">
        <f>'Import '!C11</f>
        <v>210058.56700000001</v>
      </c>
      <c r="C41" s="34">
        <v>42368489</v>
      </c>
      <c r="D41" s="59">
        <f t="shared" si="1"/>
        <v>4.9578961147280953</v>
      </c>
    </row>
    <row r="42" spans="1:4" x14ac:dyDescent="0.25">
      <c r="A42" s="31">
        <v>2005</v>
      </c>
      <c r="B42" s="62">
        <f>'Import '!C12</f>
        <v>253420.003</v>
      </c>
      <c r="C42" s="33">
        <v>42888592</v>
      </c>
      <c r="D42" s="59">
        <f t="shared" si="1"/>
        <v>5.9087974489813044</v>
      </c>
    </row>
    <row r="43" spans="1:4" x14ac:dyDescent="0.25">
      <c r="A43" s="32">
        <v>2006</v>
      </c>
      <c r="B43" s="62">
        <f>'Import '!C13</f>
        <v>321913.82699999999</v>
      </c>
      <c r="C43" s="34">
        <v>43405956</v>
      </c>
      <c r="D43" s="59">
        <f t="shared" si="1"/>
        <v>7.4163515025449502</v>
      </c>
    </row>
    <row r="44" spans="1:4" x14ac:dyDescent="0.25">
      <c r="A44" s="31">
        <v>2007</v>
      </c>
      <c r="B44" s="62">
        <f>'Import '!C14</f>
        <v>410703.446</v>
      </c>
      <c r="C44" s="33">
        <v>43926929</v>
      </c>
      <c r="D44" s="59">
        <f t="shared" si="1"/>
        <v>9.3496963104340836</v>
      </c>
    </row>
    <row r="45" spans="1:4" x14ac:dyDescent="0.25">
      <c r="A45" s="32">
        <v>2008</v>
      </c>
      <c r="B45" s="62">
        <f>'Import '!C15</f>
        <v>555971.52500000002</v>
      </c>
      <c r="C45" s="34">
        <v>44451147</v>
      </c>
      <c r="D45" s="59">
        <f t="shared" si="1"/>
        <v>12.507473091751715</v>
      </c>
    </row>
    <row r="46" spans="1:4" x14ac:dyDescent="0.25">
      <c r="A46" s="31">
        <v>2009</v>
      </c>
      <c r="B46" s="62">
        <f>'Import '!C16</f>
        <v>422745.71799999999</v>
      </c>
      <c r="C46" s="33">
        <v>44978832</v>
      </c>
      <c r="D46" s="59">
        <f t="shared" si="1"/>
        <v>9.3987704705182207</v>
      </c>
    </row>
    <row r="47" spans="1:4" x14ac:dyDescent="0.25">
      <c r="A47" s="32">
        <v>2010</v>
      </c>
      <c r="B47" s="62">
        <f>'Import '!C17</f>
        <v>501296.18699999998</v>
      </c>
      <c r="C47" s="34">
        <v>45509584</v>
      </c>
      <c r="D47" s="59">
        <f t="shared" si="1"/>
        <v>11.015178407255931</v>
      </c>
    </row>
    <row r="48" spans="1:4" x14ac:dyDescent="0.25">
      <c r="A48" s="31">
        <v>2011</v>
      </c>
      <c r="B48" s="62">
        <f>'Import '!C18</f>
        <v>655819.36800000002</v>
      </c>
      <c r="C48" s="33">
        <v>46044601</v>
      </c>
      <c r="D48" s="59">
        <f t="shared" si="1"/>
        <v>14.243132826799824</v>
      </c>
    </row>
    <row r="49" spans="1:10" x14ac:dyDescent="0.25">
      <c r="A49" s="32">
        <v>2012</v>
      </c>
      <c r="B49" s="62">
        <f>'Import '!C19</f>
        <v>635123.11199999996</v>
      </c>
      <c r="C49" s="34">
        <v>46581823</v>
      </c>
      <c r="D49" s="59">
        <f t="shared" si="1"/>
        <v>13.634569690413361</v>
      </c>
    </row>
    <row r="50" spans="1:10" x14ac:dyDescent="0.25">
      <c r="A50" s="31">
        <v>2013</v>
      </c>
      <c r="B50" s="62">
        <f>'Import '!C20</f>
        <v>683740.53399999999</v>
      </c>
      <c r="C50" s="33">
        <v>47121089</v>
      </c>
      <c r="D50" s="59">
        <f t="shared" si="1"/>
        <v>14.510287187972247</v>
      </c>
    </row>
    <row r="51" spans="1:10" x14ac:dyDescent="0.25">
      <c r="A51" s="32">
        <v>2014</v>
      </c>
      <c r="B51" s="62">
        <f>'Import '!C21</f>
        <v>708199.64599999995</v>
      </c>
      <c r="C51" s="34">
        <v>47661787</v>
      </c>
      <c r="D51" s="59">
        <f t="shared" si="1"/>
        <v>14.858856341244611</v>
      </c>
    </row>
    <row r="52" spans="1:10" x14ac:dyDescent="0.25">
      <c r="A52" s="31">
        <v>2015</v>
      </c>
      <c r="B52" s="62">
        <f>'Import '!C22</f>
        <v>724640.48199999996</v>
      </c>
      <c r="C52" s="33">
        <v>48203405</v>
      </c>
      <c r="D52" s="59">
        <f t="shared" si="1"/>
        <v>15.032972919651629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63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62">
        <f>B6+B32</f>
        <v>354063.049</v>
      </c>
      <c r="C57" s="33">
        <v>37472184</v>
      </c>
      <c r="D57" s="29">
        <f>(B57/C57)*1000</f>
        <v>9.4486899669365414</v>
      </c>
    </row>
    <row r="58" spans="1:10" x14ac:dyDescent="0.25">
      <c r="A58" s="32">
        <v>1996</v>
      </c>
      <c r="B58" s="62">
        <f t="shared" ref="B58:B77" si="2">B7+B33</f>
        <v>356682.68199999997</v>
      </c>
      <c r="C58" s="34">
        <v>38068050</v>
      </c>
      <c r="D58" s="29">
        <f t="shared" ref="D58:D77" si="3">(B58/C58)*1000</f>
        <v>9.3696073741628467</v>
      </c>
    </row>
    <row r="59" spans="1:10" x14ac:dyDescent="0.25">
      <c r="A59" s="31">
        <v>1997</v>
      </c>
      <c r="B59" s="62">
        <f t="shared" si="2"/>
        <v>360842.72200000001</v>
      </c>
      <c r="C59" s="33">
        <v>38635691</v>
      </c>
      <c r="D59" s="29">
        <f t="shared" si="3"/>
        <v>9.3396212843714892</v>
      </c>
    </row>
    <row r="60" spans="1:10" x14ac:dyDescent="0.25">
      <c r="A60" s="32">
        <v>1998</v>
      </c>
      <c r="B60" s="62">
        <f t="shared" si="2"/>
        <v>379345.21</v>
      </c>
      <c r="C60" s="34">
        <v>39184456</v>
      </c>
      <c r="D60" s="29">
        <f t="shared" si="3"/>
        <v>9.681012542320353</v>
      </c>
    </row>
    <row r="61" spans="1:10" x14ac:dyDescent="0.25">
      <c r="A61" s="31">
        <v>1999</v>
      </c>
      <c r="B61" s="62">
        <f t="shared" si="2"/>
        <v>313418.49900000001</v>
      </c>
      <c r="C61" s="33">
        <v>39730798</v>
      </c>
      <c r="D61" s="29">
        <f t="shared" si="3"/>
        <v>7.8885528299733627</v>
      </c>
    </row>
    <row r="62" spans="1:10" x14ac:dyDescent="0.25">
      <c r="A62" s="32">
        <v>2000</v>
      </c>
      <c r="B62" s="62">
        <f t="shared" si="2"/>
        <v>318927.239</v>
      </c>
      <c r="C62" s="34">
        <v>40295563</v>
      </c>
      <c r="D62" s="29">
        <f t="shared" si="3"/>
        <v>7.9146986729035156</v>
      </c>
    </row>
    <row r="63" spans="1:10" x14ac:dyDescent="0.25">
      <c r="A63" s="31">
        <v>2001</v>
      </c>
      <c r="B63" s="62">
        <f t="shared" si="2"/>
        <v>350089.26399999997</v>
      </c>
      <c r="C63" s="33">
        <v>40813541</v>
      </c>
      <c r="D63" s="29">
        <f t="shared" si="3"/>
        <v>8.5777723623637545</v>
      </c>
    </row>
    <row r="64" spans="1:10" x14ac:dyDescent="0.25">
      <c r="A64" s="32">
        <v>2002</v>
      </c>
      <c r="B64" s="62">
        <f t="shared" si="2"/>
        <v>330995.02799999999</v>
      </c>
      <c r="C64" s="34">
        <v>41328824</v>
      </c>
      <c r="D64" s="29">
        <f t="shared" si="3"/>
        <v>8.0088179620112108</v>
      </c>
    </row>
    <row r="65" spans="1:4" x14ac:dyDescent="0.25">
      <c r="A65" s="31">
        <v>2003</v>
      </c>
      <c r="B65" s="62">
        <f t="shared" si="2"/>
        <v>359129.08400000003</v>
      </c>
      <c r="C65" s="33">
        <v>41848959</v>
      </c>
      <c r="D65" s="29">
        <f t="shared" si="3"/>
        <v>8.5815535817748785</v>
      </c>
    </row>
    <row r="66" spans="1:4" x14ac:dyDescent="0.25">
      <c r="A66" s="32">
        <v>2004</v>
      </c>
      <c r="B66" s="62">
        <f t="shared" si="2"/>
        <v>389780.29599999997</v>
      </c>
      <c r="C66" s="34">
        <v>42368489</v>
      </c>
      <c r="D66" s="29">
        <f t="shared" si="3"/>
        <v>9.1997686299362709</v>
      </c>
    </row>
    <row r="67" spans="1:4" x14ac:dyDescent="0.25">
      <c r="A67" s="31">
        <v>2005</v>
      </c>
      <c r="B67" s="62">
        <f t="shared" si="2"/>
        <v>421004.70699999999</v>
      </c>
      <c r="C67" s="33">
        <v>42888592</v>
      </c>
      <c r="D67" s="29">
        <f t="shared" si="3"/>
        <v>9.8162398756293978</v>
      </c>
    </row>
    <row r="68" spans="1:4" x14ac:dyDescent="0.25">
      <c r="A68" s="32">
        <v>2006</v>
      </c>
      <c r="B68" s="62">
        <f t="shared" si="2"/>
        <v>500106.01199999999</v>
      </c>
      <c r="C68" s="34">
        <v>43405956</v>
      </c>
      <c r="D68" s="29">
        <f t="shared" si="3"/>
        <v>11.521598833118661</v>
      </c>
    </row>
    <row r="69" spans="1:4" x14ac:dyDescent="0.25">
      <c r="A69" s="31">
        <v>2007</v>
      </c>
      <c r="B69" s="62">
        <f t="shared" si="2"/>
        <v>554166.66399999999</v>
      </c>
      <c r="C69" s="33">
        <v>43926929</v>
      </c>
      <c r="D69" s="29">
        <f t="shared" si="3"/>
        <v>12.61564777269087</v>
      </c>
    </row>
    <row r="70" spans="1:4" x14ac:dyDescent="0.25">
      <c r="A70" s="32">
        <v>2008</v>
      </c>
      <c r="B70" s="62">
        <f t="shared" si="2"/>
        <v>699862.12400000007</v>
      </c>
      <c r="C70" s="34">
        <v>44451147</v>
      </c>
      <c r="D70" s="29">
        <f t="shared" si="3"/>
        <v>15.744523397787688</v>
      </c>
    </row>
    <row r="71" spans="1:4" x14ac:dyDescent="0.25">
      <c r="A71" s="31">
        <v>2009</v>
      </c>
      <c r="B71" s="62">
        <f t="shared" si="2"/>
        <v>580102.98100000003</v>
      </c>
      <c r="C71" s="33">
        <v>44978832</v>
      </c>
      <c r="D71" s="29">
        <f t="shared" si="3"/>
        <v>12.897244219236287</v>
      </c>
    </row>
    <row r="72" spans="1:4" x14ac:dyDescent="0.25">
      <c r="A72" s="32">
        <v>2010</v>
      </c>
      <c r="B72" s="62">
        <f t="shared" si="2"/>
        <v>709249.67200000002</v>
      </c>
      <c r="C72" s="34">
        <v>45509584</v>
      </c>
      <c r="D72" s="29">
        <f t="shared" si="3"/>
        <v>15.584622175408153</v>
      </c>
    </row>
    <row r="73" spans="1:4" x14ac:dyDescent="0.25">
      <c r="A73" s="31">
        <v>2011</v>
      </c>
      <c r="B73" s="62">
        <f t="shared" si="2"/>
        <v>845256.87699999998</v>
      </c>
      <c r="C73" s="33">
        <v>46044601</v>
      </c>
      <c r="D73" s="29">
        <f t="shared" si="3"/>
        <v>18.357350452445012</v>
      </c>
    </row>
    <row r="74" spans="1:4" x14ac:dyDescent="0.25">
      <c r="A74" s="32">
        <v>2012</v>
      </c>
      <c r="B74" s="62">
        <f t="shared" si="2"/>
        <v>861886.37800000003</v>
      </c>
      <c r="C74" s="34">
        <v>46581823</v>
      </c>
      <c r="D74" s="29">
        <f t="shared" si="3"/>
        <v>18.50263305495794</v>
      </c>
    </row>
    <row r="75" spans="1:4" x14ac:dyDescent="0.25">
      <c r="A75" s="31">
        <v>2013</v>
      </c>
      <c r="B75" s="62">
        <f t="shared" si="2"/>
        <v>864019.80299999996</v>
      </c>
      <c r="C75" s="33">
        <v>47121089</v>
      </c>
      <c r="D75" s="29">
        <f t="shared" si="3"/>
        <v>18.336159484769123</v>
      </c>
    </row>
    <row r="76" spans="1:4" x14ac:dyDescent="0.25">
      <c r="A76" s="32">
        <v>2014</v>
      </c>
      <c r="B76" s="62">
        <f t="shared" si="2"/>
        <v>950068.48499999999</v>
      </c>
      <c r="C76" s="34">
        <v>47661787</v>
      </c>
      <c r="D76" s="29">
        <f t="shared" si="3"/>
        <v>19.933547288103153</v>
      </c>
    </row>
    <row r="77" spans="1:4" x14ac:dyDescent="0.25">
      <c r="A77" s="31">
        <v>2015</v>
      </c>
      <c r="B77" s="62">
        <f t="shared" si="2"/>
        <v>941657.33400000003</v>
      </c>
      <c r="C77" s="33">
        <v>48203405</v>
      </c>
      <c r="D77" s="29">
        <f t="shared" si="3"/>
        <v>19.535079192019733</v>
      </c>
    </row>
    <row r="78" spans="1:4" x14ac:dyDescent="0.25">
      <c r="A78" t="s">
        <v>59</v>
      </c>
    </row>
    <row r="83" spans="1:11" x14ac:dyDescent="0.25">
      <c r="A83" s="108" t="s">
        <v>20</v>
      </c>
      <c r="B83" s="108"/>
      <c r="C83" s="108"/>
      <c r="D83" s="108"/>
      <c r="G83" s="7" t="s">
        <v>40</v>
      </c>
      <c r="J83" s="1" t="s">
        <v>6</v>
      </c>
      <c r="K83" s="7" t="s">
        <v>45</v>
      </c>
    </row>
    <row r="84" spans="1:11" ht="60" x14ac:dyDescent="0.25">
      <c r="A84" s="63" t="s">
        <v>1</v>
      </c>
      <c r="B84" s="28" t="s">
        <v>4</v>
      </c>
      <c r="C84" s="28" t="s">
        <v>21</v>
      </c>
      <c r="D84" s="28" t="s">
        <v>24</v>
      </c>
    </row>
    <row r="85" spans="1:11" x14ac:dyDescent="0.25">
      <c r="A85" s="31">
        <v>1995</v>
      </c>
      <c r="B85" s="62">
        <f t="shared" ref="B85:B105" si="4">B32</f>
        <v>257623.11499999999</v>
      </c>
      <c r="C85" s="33">
        <v>266398000</v>
      </c>
      <c r="D85" s="54">
        <f>(B85/C85)*1000</f>
        <v>0.96706099520266664</v>
      </c>
    </row>
    <row r="86" spans="1:11" x14ac:dyDescent="0.25">
      <c r="A86" s="32">
        <v>1996</v>
      </c>
      <c r="B86" s="62">
        <f t="shared" si="4"/>
        <v>258859.47999999998</v>
      </c>
      <c r="C86" s="34">
        <v>268930000</v>
      </c>
      <c r="D86" s="54">
        <f t="shared" ref="D86:D105" si="5">(B86/C86)*1000</f>
        <v>0.96255337820250619</v>
      </c>
    </row>
    <row r="87" spans="1:11" x14ac:dyDescent="0.25">
      <c r="A87" s="31">
        <v>1997</v>
      </c>
      <c r="B87" s="62">
        <f t="shared" si="4"/>
        <v>278916.02500000002</v>
      </c>
      <c r="C87" s="33">
        <v>271387000</v>
      </c>
      <c r="D87" s="54">
        <f t="shared" si="5"/>
        <v>1.0277427621809445</v>
      </c>
    </row>
    <row r="88" spans="1:11" x14ac:dyDescent="0.25">
      <c r="A88" s="32">
        <v>1998</v>
      </c>
      <c r="B88" s="62">
        <f t="shared" si="4"/>
        <v>288121.76</v>
      </c>
      <c r="C88" s="34">
        <v>271584000</v>
      </c>
      <c r="D88" s="54">
        <f t="shared" si="5"/>
        <v>1.0608937198067632</v>
      </c>
    </row>
    <row r="89" spans="1:11" x14ac:dyDescent="0.25">
      <c r="A89" s="31">
        <v>1999</v>
      </c>
      <c r="B89" s="62">
        <f t="shared" si="4"/>
        <v>233182.761</v>
      </c>
      <c r="C89" s="33">
        <v>274024000</v>
      </c>
      <c r="D89" s="54">
        <f t="shared" si="5"/>
        <v>0.85095743803462465</v>
      </c>
    </row>
    <row r="90" spans="1:11" x14ac:dyDescent="0.25">
      <c r="A90" s="32">
        <v>2000</v>
      </c>
      <c r="B90" s="62">
        <f t="shared" si="4"/>
        <v>236562.66800000001</v>
      </c>
      <c r="C90" s="34">
        <v>284968955</v>
      </c>
      <c r="D90" s="54">
        <f t="shared" si="5"/>
        <v>0.8301348755691651</v>
      </c>
    </row>
    <row r="91" spans="1:11" x14ac:dyDescent="0.25">
      <c r="A91" s="31">
        <v>2001</v>
      </c>
      <c r="B91" s="62">
        <f t="shared" si="4"/>
        <v>242339.74799999999</v>
      </c>
      <c r="C91" s="33">
        <v>287625193</v>
      </c>
      <c r="D91" s="54">
        <f t="shared" si="5"/>
        <v>0.84255396918586334</v>
      </c>
    </row>
    <row r="92" spans="1:11" x14ac:dyDescent="0.25">
      <c r="A92" s="32">
        <v>2002</v>
      </c>
      <c r="B92" s="62">
        <f t="shared" si="4"/>
        <v>211439.353</v>
      </c>
      <c r="C92" s="34">
        <v>290107933</v>
      </c>
      <c r="D92" s="54">
        <f t="shared" si="5"/>
        <v>0.72882995929656291</v>
      </c>
    </row>
    <row r="93" spans="1:11" x14ac:dyDescent="0.25">
      <c r="A93" s="31">
        <v>2003</v>
      </c>
      <c r="B93" s="62">
        <f t="shared" si="4"/>
        <v>202564.14600000001</v>
      </c>
      <c r="C93" s="33">
        <v>292805298</v>
      </c>
      <c r="D93" s="54">
        <f t="shared" si="5"/>
        <v>0.69180492082489575</v>
      </c>
    </row>
    <row r="94" spans="1:11" x14ac:dyDescent="0.25">
      <c r="A94" s="32">
        <v>2004</v>
      </c>
      <c r="B94" s="62">
        <f t="shared" si="4"/>
        <v>210058.56700000001</v>
      </c>
      <c r="C94" s="34">
        <v>295516599</v>
      </c>
      <c r="D94" s="54">
        <f t="shared" si="5"/>
        <v>0.71081816625806526</v>
      </c>
    </row>
    <row r="95" spans="1:11" x14ac:dyDescent="0.25">
      <c r="A95" s="31">
        <v>2005</v>
      </c>
      <c r="B95" s="62">
        <f t="shared" si="4"/>
        <v>253420.003</v>
      </c>
      <c r="C95" s="33">
        <v>298379912</v>
      </c>
      <c r="D95" s="54">
        <f t="shared" si="5"/>
        <v>0.84931992003536749</v>
      </c>
    </row>
    <row r="96" spans="1:11" x14ac:dyDescent="0.25">
      <c r="A96" s="32">
        <v>2006</v>
      </c>
      <c r="B96" s="62">
        <f t="shared" si="4"/>
        <v>321913.82699999999</v>
      </c>
      <c r="C96" s="34">
        <v>301231207</v>
      </c>
      <c r="D96" s="54">
        <f t="shared" si="5"/>
        <v>1.0686602832620857</v>
      </c>
    </row>
    <row r="97" spans="1:11" x14ac:dyDescent="0.25">
      <c r="A97" s="31">
        <v>2007</v>
      </c>
      <c r="B97" s="62">
        <f t="shared" si="4"/>
        <v>410703.446</v>
      </c>
      <c r="C97" s="33">
        <v>304093966</v>
      </c>
      <c r="D97" s="54">
        <f t="shared" si="5"/>
        <v>1.3505807149096802</v>
      </c>
    </row>
    <row r="98" spans="1:11" x14ac:dyDescent="0.25">
      <c r="A98" s="32">
        <v>2008</v>
      </c>
      <c r="B98" s="62">
        <f t="shared" si="4"/>
        <v>555971.52500000002</v>
      </c>
      <c r="C98" s="34">
        <v>306771529</v>
      </c>
      <c r="D98" s="54">
        <f t="shared" si="5"/>
        <v>1.8123309122340359</v>
      </c>
    </row>
    <row r="99" spans="1:11" x14ac:dyDescent="0.25">
      <c r="A99" s="31">
        <v>2009</v>
      </c>
      <c r="B99" s="62">
        <f t="shared" si="4"/>
        <v>422745.71799999999</v>
      </c>
      <c r="C99" s="33">
        <v>308745538</v>
      </c>
      <c r="D99" s="54">
        <f t="shared" si="5"/>
        <v>1.3692366883695659</v>
      </c>
    </row>
    <row r="100" spans="1:11" x14ac:dyDescent="0.25">
      <c r="A100" s="32">
        <v>2010</v>
      </c>
      <c r="B100" s="62">
        <f t="shared" si="4"/>
        <v>501296.18699999998</v>
      </c>
      <c r="C100" s="34">
        <v>309347057</v>
      </c>
      <c r="D100" s="54">
        <f t="shared" si="5"/>
        <v>1.6204976761747567</v>
      </c>
    </row>
    <row r="101" spans="1:11" x14ac:dyDescent="0.25">
      <c r="A101" s="31">
        <v>2011</v>
      </c>
      <c r="B101" s="62">
        <f t="shared" si="4"/>
        <v>655819.36800000002</v>
      </c>
      <c r="C101" s="33">
        <v>311721632</v>
      </c>
      <c r="D101" s="54">
        <f t="shared" si="5"/>
        <v>2.1038622305172585</v>
      </c>
    </row>
    <row r="102" spans="1:11" x14ac:dyDescent="0.25">
      <c r="A102" s="32">
        <v>2012</v>
      </c>
      <c r="B102" s="62">
        <f t="shared" si="4"/>
        <v>635123.11199999996</v>
      </c>
      <c r="C102" s="34">
        <v>314112078</v>
      </c>
      <c r="D102" s="54">
        <f t="shared" si="5"/>
        <v>2.0219633579323872</v>
      </c>
    </row>
    <row r="103" spans="1:11" x14ac:dyDescent="0.25">
      <c r="A103" s="31">
        <v>2013</v>
      </c>
      <c r="B103" s="62">
        <f t="shared" si="4"/>
        <v>683740.53399999999</v>
      </c>
      <c r="C103" s="33">
        <v>316497531</v>
      </c>
      <c r="D103" s="54">
        <f t="shared" si="5"/>
        <v>2.1603344956267603</v>
      </c>
    </row>
    <row r="104" spans="1:11" x14ac:dyDescent="0.25">
      <c r="A104" s="32">
        <v>2014</v>
      </c>
      <c r="B104" s="62">
        <f t="shared" si="4"/>
        <v>708199.64599999995</v>
      </c>
      <c r="C104" s="34">
        <v>318857056</v>
      </c>
      <c r="D104" s="54">
        <f t="shared" si="5"/>
        <v>2.2210568424742654</v>
      </c>
    </row>
    <row r="105" spans="1:11" x14ac:dyDescent="0.25">
      <c r="A105" s="31">
        <v>2015</v>
      </c>
      <c r="B105" s="62">
        <f t="shared" si="4"/>
        <v>724640.48199999996</v>
      </c>
      <c r="C105" s="33">
        <v>321418820</v>
      </c>
      <c r="D105" s="54">
        <f t="shared" si="5"/>
        <v>2.2545054517965064</v>
      </c>
    </row>
    <row r="106" spans="1:11" x14ac:dyDescent="0.25">
      <c r="A106" t="s">
        <v>54</v>
      </c>
    </row>
    <row r="109" spans="1:11" x14ac:dyDescent="0.25">
      <c r="A109" s="108" t="s">
        <v>44</v>
      </c>
      <c r="B109" s="108"/>
      <c r="C109" s="108"/>
      <c r="D109" s="108"/>
      <c r="G109" s="7" t="s">
        <v>42</v>
      </c>
      <c r="J109" s="1" t="s">
        <v>6</v>
      </c>
      <c r="K109" s="7" t="s">
        <v>46</v>
      </c>
    </row>
    <row r="110" spans="1:11" ht="60" x14ac:dyDescent="0.25">
      <c r="A110" s="63" t="s">
        <v>1</v>
      </c>
      <c r="B110" s="28" t="s">
        <v>79</v>
      </c>
      <c r="C110" s="28" t="s">
        <v>21</v>
      </c>
      <c r="D110" s="28" t="s">
        <v>78</v>
      </c>
    </row>
    <row r="111" spans="1:11" x14ac:dyDescent="0.25">
      <c r="A111" s="31">
        <v>1995</v>
      </c>
      <c r="B111" s="55">
        <f t="shared" ref="B111:B131" si="6">B6</f>
        <v>96439.933999999994</v>
      </c>
      <c r="C111" s="33">
        <v>266398000</v>
      </c>
      <c r="D111" s="59">
        <f t="shared" ref="D111:D131" si="7">(B111*1000/C111)</f>
        <v>0.36201448209070641</v>
      </c>
    </row>
    <row r="112" spans="1:11" x14ac:dyDescent="0.25">
      <c r="A112" s="32">
        <v>1996</v>
      </c>
      <c r="B112" s="55">
        <f t="shared" si="6"/>
        <v>97823.202000000005</v>
      </c>
      <c r="C112" s="34">
        <v>268930000</v>
      </c>
      <c r="D112" s="59">
        <f t="shared" si="7"/>
        <v>0.36374968207340203</v>
      </c>
    </row>
    <row r="113" spans="1:4" x14ac:dyDescent="0.25">
      <c r="A113" s="31">
        <v>1997</v>
      </c>
      <c r="B113" s="55">
        <f t="shared" si="6"/>
        <v>81926.697</v>
      </c>
      <c r="C113" s="33">
        <v>271387000</v>
      </c>
      <c r="D113" s="59">
        <f t="shared" si="7"/>
        <v>0.30188143499872877</v>
      </c>
    </row>
    <row r="114" spans="1:4" x14ac:dyDescent="0.25">
      <c r="A114" s="32">
        <v>1998</v>
      </c>
      <c r="B114" s="55">
        <f t="shared" si="6"/>
        <v>91223.45</v>
      </c>
      <c r="C114" s="34">
        <v>271584000</v>
      </c>
      <c r="D114" s="59">
        <f t="shared" si="7"/>
        <v>0.33589405119594673</v>
      </c>
    </row>
    <row r="115" spans="1:4" x14ac:dyDescent="0.25">
      <c r="A115" s="31">
        <v>1999</v>
      </c>
      <c r="B115" s="55">
        <f t="shared" si="6"/>
        <v>80235.737999999998</v>
      </c>
      <c r="C115" s="33">
        <v>274024000</v>
      </c>
      <c r="D115" s="59">
        <f t="shared" si="7"/>
        <v>0.29280551338568883</v>
      </c>
    </row>
    <row r="116" spans="1:4" x14ac:dyDescent="0.25">
      <c r="A116" s="32">
        <v>2000</v>
      </c>
      <c r="B116" s="55">
        <f t="shared" si="6"/>
        <v>82364.570999999996</v>
      </c>
      <c r="C116" s="34">
        <v>284968955</v>
      </c>
      <c r="D116" s="59">
        <f t="shared" si="7"/>
        <v>0.28902997872171726</v>
      </c>
    </row>
    <row r="117" spans="1:4" x14ac:dyDescent="0.25">
      <c r="A117" s="31">
        <v>2001</v>
      </c>
      <c r="B117" s="55">
        <f t="shared" si="6"/>
        <v>107749.516</v>
      </c>
      <c r="C117" s="33">
        <v>287625193</v>
      </c>
      <c r="D117" s="59">
        <f t="shared" si="7"/>
        <v>0.37461779643203924</v>
      </c>
    </row>
    <row r="118" spans="1:4" x14ac:dyDescent="0.25">
      <c r="A118" s="32">
        <v>2002</v>
      </c>
      <c r="B118" s="55">
        <f t="shared" si="6"/>
        <v>119555.675</v>
      </c>
      <c r="C118" s="34">
        <v>290107933</v>
      </c>
      <c r="D118" s="59">
        <f t="shared" si="7"/>
        <v>0.41210756894400402</v>
      </c>
    </row>
    <row r="119" spans="1:4" x14ac:dyDescent="0.25">
      <c r="A119" s="31">
        <v>2003</v>
      </c>
      <c r="B119" s="55">
        <f t="shared" si="6"/>
        <v>156564.93799999999</v>
      </c>
      <c r="C119" s="33">
        <v>292805298</v>
      </c>
      <c r="D119" s="59">
        <f t="shared" si="7"/>
        <v>0.53470664318375827</v>
      </c>
    </row>
    <row r="120" spans="1:4" x14ac:dyDescent="0.25">
      <c r="A120" s="32">
        <v>2004</v>
      </c>
      <c r="B120" s="55">
        <f t="shared" si="6"/>
        <v>179721.72899999999</v>
      </c>
      <c r="C120" s="34">
        <v>295516599</v>
      </c>
      <c r="D120" s="59">
        <f t="shared" si="7"/>
        <v>0.60816119841714877</v>
      </c>
    </row>
    <row r="121" spans="1:4" x14ac:dyDescent="0.25">
      <c r="A121" s="31">
        <v>2005</v>
      </c>
      <c r="B121" s="55">
        <f t="shared" si="6"/>
        <v>167584.704</v>
      </c>
      <c r="C121" s="33">
        <v>298379912</v>
      </c>
      <c r="D121" s="59">
        <f t="shared" si="7"/>
        <v>0.56164874798944242</v>
      </c>
    </row>
    <row r="122" spans="1:4" x14ac:dyDescent="0.25">
      <c r="A122" s="32">
        <v>2006</v>
      </c>
      <c r="B122" s="55">
        <f t="shared" si="6"/>
        <v>178192.185</v>
      </c>
      <c r="C122" s="34">
        <v>301231207</v>
      </c>
      <c r="D122" s="59">
        <f t="shared" si="7"/>
        <v>0.59154623046741639</v>
      </c>
    </row>
    <row r="123" spans="1:4" x14ac:dyDescent="0.25">
      <c r="A123" s="31">
        <v>2007</v>
      </c>
      <c r="B123" s="55">
        <f t="shared" si="6"/>
        <v>143463.21799999999</v>
      </c>
      <c r="C123" s="33">
        <v>304093966</v>
      </c>
      <c r="D123" s="59">
        <f t="shared" si="7"/>
        <v>0.47177265595595541</v>
      </c>
    </row>
    <row r="124" spans="1:4" x14ac:dyDescent="0.25">
      <c r="A124" s="32">
        <v>2008</v>
      </c>
      <c r="B124" s="55">
        <f t="shared" si="6"/>
        <v>143890.59899999999</v>
      </c>
      <c r="C124" s="34">
        <v>306771529</v>
      </c>
      <c r="D124" s="59">
        <f t="shared" si="7"/>
        <v>0.46904808757529776</v>
      </c>
    </row>
    <row r="125" spans="1:4" x14ac:dyDescent="0.25">
      <c r="A125" s="31">
        <v>2009</v>
      </c>
      <c r="B125" s="55">
        <f t="shared" si="6"/>
        <v>157357.26300000001</v>
      </c>
      <c r="C125" s="33">
        <v>308745538</v>
      </c>
      <c r="D125" s="59">
        <f t="shared" si="7"/>
        <v>0.50966651702671728</v>
      </c>
    </row>
    <row r="126" spans="1:4" x14ac:dyDescent="0.25">
      <c r="A126" s="32">
        <v>2010</v>
      </c>
      <c r="B126" s="55">
        <f t="shared" si="6"/>
        <v>207953.48499999999</v>
      </c>
      <c r="C126" s="34">
        <v>309347057</v>
      </c>
      <c r="D126" s="59">
        <f t="shared" si="7"/>
        <v>0.67223359748982514</v>
      </c>
    </row>
    <row r="127" spans="1:4" x14ac:dyDescent="0.25">
      <c r="A127" s="31">
        <v>2011</v>
      </c>
      <c r="B127" s="55">
        <f t="shared" si="6"/>
        <v>189437.50899999999</v>
      </c>
      <c r="C127" s="33">
        <v>311721632</v>
      </c>
      <c r="D127" s="59">
        <f t="shared" si="7"/>
        <v>0.60771370849232564</v>
      </c>
    </row>
    <row r="128" spans="1:4" x14ac:dyDescent="0.25">
      <c r="A128" s="32">
        <v>2012</v>
      </c>
      <c r="B128" s="55">
        <f t="shared" si="6"/>
        <v>226763.266</v>
      </c>
      <c r="C128" s="34">
        <v>314112078</v>
      </c>
      <c r="D128" s="59">
        <f t="shared" si="7"/>
        <v>0.72191832750856522</v>
      </c>
    </row>
    <row r="129" spans="1:10" x14ac:dyDescent="0.25">
      <c r="A129" s="31">
        <v>2013</v>
      </c>
      <c r="B129" s="55">
        <f t="shared" si="6"/>
        <v>180279.269</v>
      </c>
      <c r="C129" s="33">
        <v>316497531</v>
      </c>
      <c r="D129" s="59">
        <f t="shared" si="7"/>
        <v>0.56960718913159547</v>
      </c>
    </row>
    <row r="130" spans="1:10" x14ac:dyDescent="0.25">
      <c r="A130" s="32">
        <v>2014</v>
      </c>
      <c r="B130" s="55">
        <f t="shared" si="6"/>
        <v>241868.83900000001</v>
      </c>
      <c r="C130" s="34">
        <v>318857056</v>
      </c>
      <c r="D130" s="59">
        <f t="shared" si="7"/>
        <v>0.75854943288443333</v>
      </c>
    </row>
    <row r="131" spans="1:10" x14ac:dyDescent="0.25">
      <c r="A131" s="31">
        <v>2015</v>
      </c>
      <c r="B131" s="55">
        <f t="shared" si="6"/>
        <v>217016.85200000001</v>
      </c>
      <c r="C131" s="33">
        <v>321418820</v>
      </c>
      <c r="D131" s="59">
        <f t="shared" si="7"/>
        <v>0.67518402313840864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63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354063.049</v>
      </c>
      <c r="C136" s="33">
        <v>266398000</v>
      </c>
      <c r="D136" s="59">
        <f>(B136/C136)*1000</f>
        <v>1.3290754772933731</v>
      </c>
    </row>
    <row r="137" spans="1:10" x14ac:dyDescent="0.25">
      <c r="A137" s="32">
        <v>1996</v>
      </c>
      <c r="B137" s="62">
        <f t="shared" si="8"/>
        <v>356682.68199999997</v>
      </c>
      <c r="C137" s="34">
        <v>268930000</v>
      </c>
      <c r="D137" s="59">
        <f t="shared" ref="D137:D156" si="9">(B137/C137)*1000</f>
        <v>1.3263030602759083</v>
      </c>
    </row>
    <row r="138" spans="1:10" x14ac:dyDescent="0.25">
      <c r="A138" s="31">
        <v>1997</v>
      </c>
      <c r="B138" s="62">
        <f t="shared" si="8"/>
        <v>360842.72200000001</v>
      </c>
      <c r="C138" s="33">
        <v>271387000</v>
      </c>
      <c r="D138" s="59">
        <f t="shared" si="9"/>
        <v>1.3296241971796734</v>
      </c>
    </row>
    <row r="139" spans="1:10" x14ac:dyDescent="0.25">
      <c r="A139" s="32">
        <v>1998</v>
      </c>
      <c r="B139" s="62">
        <f t="shared" si="8"/>
        <v>379345.21</v>
      </c>
      <c r="C139" s="34">
        <v>271584000</v>
      </c>
      <c r="D139" s="59">
        <f t="shared" si="9"/>
        <v>1.3967877710027101</v>
      </c>
    </row>
    <row r="140" spans="1:10" x14ac:dyDescent="0.25">
      <c r="A140" s="31">
        <v>1999</v>
      </c>
      <c r="B140" s="62">
        <f t="shared" si="8"/>
        <v>313418.49900000001</v>
      </c>
      <c r="C140" s="33">
        <v>274024000</v>
      </c>
      <c r="D140" s="59">
        <f t="shared" si="9"/>
        <v>1.1437629514203136</v>
      </c>
    </row>
    <row r="141" spans="1:10" x14ac:dyDescent="0.25">
      <c r="A141" s="32">
        <v>2000</v>
      </c>
      <c r="B141" s="62">
        <f t="shared" si="8"/>
        <v>318927.239</v>
      </c>
      <c r="C141" s="34">
        <v>284968955</v>
      </c>
      <c r="D141" s="59">
        <f t="shared" si="9"/>
        <v>1.1191648542908823</v>
      </c>
    </row>
    <row r="142" spans="1:10" x14ac:dyDescent="0.25">
      <c r="A142" s="31">
        <v>2001</v>
      </c>
      <c r="B142" s="62">
        <f t="shared" si="8"/>
        <v>350089.26399999997</v>
      </c>
      <c r="C142" s="33">
        <v>287625193</v>
      </c>
      <c r="D142" s="59">
        <f t="shared" si="9"/>
        <v>1.2171717656179026</v>
      </c>
    </row>
    <row r="143" spans="1:10" x14ac:dyDescent="0.25">
      <c r="A143" s="32">
        <v>2002</v>
      </c>
      <c r="B143" s="62">
        <f t="shared" si="8"/>
        <v>330995.02799999999</v>
      </c>
      <c r="C143" s="34">
        <v>290107933</v>
      </c>
      <c r="D143" s="59">
        <f t="shared" si="9"/>
        <v>1.1409375282405667</v>
      </c>
    </row>
    <row r="144" spans="1:10" x14ac:dyDescent="0.25">
      <c r="A144" s="31">
        <v>2003</v>
      </c>
      <c r="B144" s="62">
        <f t="shared" si="8"/>
        <v>359129.08400000003</v>
      </c>
      <c r="C144" s="33">
        <v>292805298</v>
      </c>
      <c r="D144" s="59">
        <f t="shared" si="9"/>
        <v>1.2265115640086541</v>
      </c>
    </row>
    <row r="145" spans="1:4" x14ac:dyDescent="0.25">
      <c r="A145" s="32">
        <v>2004</v>
      </c>
      <c r="B145" s="62">
        <f t="shared" si="8"/>
        <v>389780.29599999997</v>
      </c>
      <c r="C145" s="34">
        <v>295516599</v>
      </c>
      <c r="D145" s="59">
        <f t="shared" si="9"/>
        <v>1.3189793646752139</v>
      </c>
    </row>
    <row r="146" spans="1:4" x14ac:dyDescent="0.25">
      <c r="A146" s="31">
        <v>2005</v>
      </c>
      <c r="B146" s="62">
        <f t="shared" si="8"/>
        <v>421004.70699999999</v>
      </c>
      <c r="C146" s="33">
        <v>298379912</v>
      </c>
      <c r="D146" s="59">
        <f t="shared" si="9"/>
        <v>1.4109686680248099</v>
      </c>
    </row>
    <row r="147" spans="1:4" x14ac:dyDescent="0.25">
      <c r="A147" s="32">
        <v>2006</v>
      </c>
      <c r="B147" s="62">
        <f t="shared" si="8"/>
        <v>500106.01199999999</v>
      </c>
      <c r="C147" s="34">
        <v>301231207</v>
      </c>
      <c r="D147" s="59">
        <f t="shared" si="9"/>
        <v>1.6602065137295021</v>
      </c>
    </row>
    <row r="148" spans="1:4" x14ac:dyDescent="0.25">
      <c r="A148" s="31">
        <v>2007</v>
      </c>
      <c r="B148" s="62">
        <f t="shared" si="8"/>
        <v>554166.66399999999</v>
      </c>
      <c r="C148" s="33">
        <v>304093966</v>
      </c>
      <c r="D148" s="59">
        <f t="shared" si="9"/>
        <v>1.8223533708656356</v>
      </c>
    </row>
    <row r="149" spans="1:4" x14ac:dyDescent="0.25">
      <c r="A149" s="32">
        <v>2008</v>
      </c>
      <c r="B149" s="62">
        <f t="shared" si="8"/>
        <v>699862.12400000007</v>
      </c>
      <c r="C149" s="34">
        <v>306771529</v>
      </c>
      <c r="D149" s="59">
        <f t="shared" si="9"/>
        <v>2.2813789998093341</v>
      </c>
    </row>
    <row r="150" spans="1:4" x14ac:dyDescent="0.25">
      <c r="A150" s="31">
        <v>2009</v>
      </c>
      <c r="B150" s="62">
        <f t="shared" si="8"/>
        <v>580102.98100000003</v>
      </c>
      <c r="C150" s="33">
        <v>308745538</v>
      </c>
      <c r="D150" s="59">
        <f t="shared" si="9"/>
        <v>1.8789032053962835</v>
      </c>
    </row>
    <row r="151" spans="1:4" x14ac:dyDescent="0.25">
      <c r="A151" s="32">
        <v>2010</v>
      </c>
      <c r="B151" s="62">
        <f t="shared" si="8"/>
        <v>709249.67200000002</v>
      </c>
      <c r="C151" s="34">
        <v>309347057</v>
      </c>
      <c r="D151" s="59">
        <f t="shared" si="9"/>
        <v>2.292731273664582</v>
      </c>
    </row>
    <row r="152" spans="1:4" x14ac:dyDescent="0.25">
      <c r="A152" s="31">
        <v>2011</v>
      </c>
      <c r="B152" s="62">
        <f t="shared" si="8"/>
        <v>845256.87699999998</v>
      </c>
      <c r="C152" s="33">
        <v>311721632</v>
      </c>
      <c r="D152" s="59">
        <f t="shared" si="9"/>
        <v>2.7115759390095842</v>
      </c>
    </row>
    <row r="153" spans="1:4" x14ac:dyDescent="0.25">
      <c r="A153" s="32">
        <v>2012</v>
      </c>
      <c r="B153" s="62">
        <f t="shared" si="8"/>
        <v>861886.37800000003</v>
      </c>
      <c r="C153" s="34">
        <v>314112078</v>
      </c>
      <c r="D153" s="59">
        <f t="shared" si="9"/>
        <v>2.7438816854409529</v>
      </c>
    </row>
    <row r="154" spans="1:4" x14ac:dyDescent="0.25">
      <c r="A154" s="31">
        <v>2013</v>
      </c>
      <c r="B154" s="62">
        <f t="shared" si="8"/>
        <v>864019.80299999996</v>
      </c>
      <c r="C154" s="33">
        <v>316497531</v>
      </c>
      <c r="D154" s="59">
        <f t="shared" si="9"/>
        <v>2.729941684758356</v>
      </c>
    </row>
    <row r="155" spans="1:4" x14ac:dyDescent="0.25">
      <c r="A155" s="32">
        <v>2014</v>
      </c>
      <c r="B155" s="62">
        <f t="shared" si="8"/>
        <v>950068.48499999999</v>
      </c>
      <c r="C155" s="34">
        <v>318857056</v>
      </c>
      <c r="D155" s="59">
        <f t="shared" si="9"/>
        <v>2.9796062753586985</v>
      </c>
    </row>
    <row r="156" spans="1:4" x14ac:dyDescent="0.25">
      <c r="A156" s="31">
        <v>2015</v>
      </c>
      <c r="B156" s="62">
        <f t="shared" si="8"/>
        <v>941657.33400000003</v>
      </c>
      <c r="C156" s="33">
        <v>321418820</v>
      </c>
      <c r="D156" s="59">
        <f t="shared" si="9"/>
        <v>2.9296894749349152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B33" sqref="B33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64" t="s">
        <v>1</v>
      </c>
      <c r="B5" s="28" t="s">
        <v>9</v>
      </c>
      <c r="C5" s="28" t="s">
        <v>39</v>
      </c>
      <c r="D5" s="28" t="s">
        <v>24</v>
      </c>
    </row>
    <row r="6" spans="1:10" x14ac:dyDescent="0.25">
      <c r="A6" s="31">
        <v>1995</v>
      </c>
      <c r="B6" s="55">
        <f>'Export '!D2</f>
        <v>326512.27799999999</v>
      </c>
      <c r="C6" s="33">
        <v>37472184</v>
      </c>
      <c r="D6" s="60">
        <f>(B6*1000/C6)</f>
        <v>8.7134573741418428</v>
      </c>
    </row>
    <row r="7" spans="1:10" x14ac:dyDescent="0.25">
      <c r="A7" s="32">
        <v>1996</v>
      </c>
      <c r="B7" s="55">
        <f>'Export '!D3</f>
        <v>391523.65700000001</v>
      </c>
      <c r="C7" s="34">
        <v>38068050</v>
      </c>
      <c r="D7" s="60">
        <f t="shared" ref="D7:D26" si="0">(B7*1000/C7)</f>
        <v>10.284836155253553</v>
      </c>
    </row>
    <row r="8" spans="1:10" x14ac:dyDescent="0.25">
      <c r="A8" s="31">
        <v>1997</v>
      </c>
      <c r="B8" s="55">
        <f>'Export '!D4</f>
        <v>385570.52299999999</v>
      </c>
      <c r="C8" s="33">
        <v>38635691</v>
      </c>
      <c r="D8" s="60">
        <f t="shared" si="0"/>
        <v>9.9796460997682175</v>
      </c>
    </row>
    <row r="9" spans="1:10" x14ac:dyDescent="0.25">
      <c r="A9" s="32">
        <v>1998</v>
      </c>
      <c r="B9" s="55">
        <f>'Export '!D5</f>
        <v>299950.92599999998</v>
      </c>
      <c r="C9" s="34">
        <v>39184456</v>
      </c>
      <c r="D9" s="60">
        <f t="shared" si="0"/>
        <v>7.6548447169969647</v>
      </c>
    </row>
    <row r="10" spans="1:10" x14ac:dyDescent="0.25">
      <c r="A10" s="31">
        <v>1999</v>
      </c>
      <c r="B10" s="55">
        <f>'Export '!D6</f>
        <v>513735.533</v>
      </c>
      <c r="C10" s="33">
        <v>39730798</v>
      </c>
      <c r="D10" s="60">
        <f t="shared" si="0"/>
        <v>12.930410635094718</v>
      </c>
    </row>
    <row r="11" spans="1:10" x14ac:dyDescent="0.25">
      <c r="A11" s="32">
        <v>2000</v>
      </c>
      <c r="B11" s="55">
        <f>'Export '!D7</f>
        <v>669078.91</v>
      </c>
      <c r="C11" s="34">
        <v>40295563</v>
      </c>
      <c r="D11" s="60">
        <f t="shared" si="0"/>
        <v>16.604282461570271</v>
      </c>
    </row>
    <row r="12" spans="1:10" x14ac:dyDescent="0.25">
      <c r="A12" s="31">
        <v>2001</v>
      </c>
      <c r="B12" s="55">
        <f>'Export '!D8</f>
        <v>720637.04799999995</v>
      </c>
      <c r="C12" s="33">
        <v>40813541</v>
      </c>
      <c r="D12" s="60">
        <f t="shared" si="0"/>
        <v>17.656812674009345</v>
      </c>
    </row>
    <row r="13" spans="1:10" x14ac:dyDescent="0.25">
      <c r="A13" s="32">
        <v>2002</v>
      </c>
      <c r="B13" s="55">
        <f>'Export '!D9</f>
        <v>719522.13100000005</v>
      </c>
      <c r="C13" s="34">
        <v>41328824</v>
      </c>
      <c r="D13" s="60">
        <f t="shared" si="0"/>
        <v>17.409692833263293</v>
      </c>
    </row>
    <row r="14" spans="1:10" x14ac:dyDescent="0.25">
      <c r="A14" s="31">
        <v>2003</v>
      </c>
      <c r="B14" s="55">
        <f>'Export '!D10</f>
        <v>776026.94200000004</v>
      </c>
      <c r="C14" s="33">
        <v>41848959</v>
      </c>
      <c r="D14" s="60">
        <f t="shared" si="0"/>
        <v>18.543518418223975</v>
      </c>
    </row>
    <row r="15" spans="1:10" x14ac:dyDescent="0.25">
      <c r="A15" s="32">
        <v>2004</v>
      </c>
      <c r="B15" s="55">
        <f>'Export '!D11</f>
        <v>842436.30799999996</v>
      </c>
      <c r="C15" s="34">
        <v>42368489</v>
      </c>
      <c r="D15" s="60">
        <f t="shared" si="0"/>
        <v>19.883557990467867</v>
      </c>
    </row>
    <row r="16" spans="1:10" x14ac:dyDescent="0.25">
      <c r="A16" s="31">
        <v>2005</v>
      </c>
      <c r="B16" s="55">
        <f>'Export '!D12</f>
        <v>1024950.1949999999</v>
      </c>
      <c r="C16" s="33">
        <v>42888592</v>
      </c>
      <c r="D16" s="60">
        <f t="shared" si="0"/>
        <v>23.897967902513564</v>
      </c>
    </row>
    <row r="17" spans="1:10" x14ac:dyDescent="0.25">
      <c r="A17" s="32">
        <v>2006</v>
      </c>
      <c r="B17" s="55">
        <f>'Export '!D13</f>
        <v>1413404.8259999999</v>
      </c>
      <c r="C17" s="34">
        <v>43405956</v>
      </c>
      <c r="D17" s="60">
        <f t="shared" si="0"/>
        <v>32.562462764326625</v>
      </c>
    </row>
    <row r="18" spans="1:10" x14ac:dyDescent="0.25">
      <c r="A18" s="31">
        <v>2007</v>
      </c>
      <c r="B18" s="55">
        <f>'Export '!D14</f>
        <v>1384917.3659999999</v>
      </c>
      <c r="C18" s="33">
        <v>43926929</v>
      </c>
      <c r="D18" s="60">
        <f t="shared" si="0"/>
        <v>31.527752964474253</v>
      </c>
    </row>
    <row r="19" spans="1:10" x14ac:dyDescent="0.25">
      <c r="A19" s="32">
        <v>2008</v>
      </c>
      <c r="B19" s="55">
        <f>'Export '!D15</f>
        <v>1968504.6240000001</v>
      </c>
      <c r="C19" s="34">
        <v>44451147</v>
      </c>
      <c r="D19" s="60">
        <f t="shared" si="0"/>
        <v>44.284675578787649</v>
      </c>
    </row>
    <row r="20" spans="1:10" x14ac:dyDescent="0.25">
      <c r="A20" s="31">
        <v>2009</v>
      </c>
      <c r="B20" s="55">
        <f>'Export '!D16</f>
        <v>1469522.861</v>
      </c>
      <c r="C20" s="33">
        <v>44978832</v>
      </c>
      <c r="D20" s="60">
        <f t="shared" si="0"/>
        <v>32.67143221949383</v>
      </c>
    </row>
    <row r="21" spans="1:10" x14ac:dyDescent="0.25">
      <c r="A21" s="32">
        <v>2010</v>
      </c>
      <c r="B21" s="55">
        <f>'Export '!D17</f>
        <v>1400876.9180000001</v>
      </c>
      <c r="C21" s="34">
        <v>45509584</v>
      </c>
      <c r="D21" s="60">
        <f t="shared" si="0"/>
        <v>30.782019848830085</v>
      </c>
    </row>
    <row r="22" spans="1:10" x14ac:dyDescent="0.25">
      <c r="A22" s="31">
        <v>2011</v>
      </c>
      <c r="B22" s="55">
        <f>'Export '!D18</f>
        <v>2028232.5490000001</v>
      </c>
      <c r="C22" s="33">
        <v>46044601</v>
      </c>
      <c r="D22" s="60">
        <f t="shared" si="0"/>
        <v>44.049302305822998</v>
      </c>
    </row>
    <row r="23" spans="1:10" x14ac:dyDescent="0.25">
      <c r="A23" s="32">
        <v>2012</v>
      </c>
      <c r="B23" s="55">
        <f>'Export '!D19</f>
        <v>1494402.0989999999</v>
      </c>
      <c r="C23" s="34">
        <v>46581823</v>
      </c>
      <c r="D23" s="60">
        <f t="shared" si="0"/>
        <v>32.081228315173497</v>
      </c>
    </row>
    <row r="24" spans="1:10" x14ac:dyDescent="0.25">
      <c r="A24" s="31">
        <v>2013</v>
      </c>
      <c r="B24" s="55">
        <f>'Export '!D20</f>
        <v>1109917.706</v>
      </c>
      <c r="C24" s="33">
        <v>47121089</v>
      </c>
      <c r="D24" s="60">
        <f t="shared" si="0"/>
        <v>23.554585209183092</v>
      </c>
    </row>
    <row r="25" spans="1:10" x14ac:dyDescent="0.25">
      <c r="A25" s="32">
        <v>2014</v>
      </c>
      <c r="B25" s="55">
        <f>'Export '!D21</f>
        <v>1190765.8489999999</v>
      </c>
      <c r="C25" s="34">
        <v>47661787</v>
      </c>
      <c r="D25" s="60">
        <f t="shared" si="0"/>
        <v>24.983659320201319</v>
      </c>
    </row>
    <row r="26" spans="1:10" x14ac:dyDescent="0.25">
      <c r="A26" s="31">
        <v>2015</v>
      </c>
      <c r="B26" s="55">
        <f>'Export '!D22</f>
        <v>722791.07700000005</v>
      </c>
      <c r="C26" s="33">
        <v>48203405</v>
      </c>
      <c r="D26" s="60">
        <f t="shared" si="0"/>
        <v>14.994606231655212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64" t="s">
        <v>1</v>
      </c>
      <c r="B31" s="28" t="s">
        <v>76</v>
      </c>
      <c r="C31" s="28" t="s">
        <v>39</v>
      </c>
      <c r="D31" s="28" t="s">
        <v>78</v>
      </c>
    </row>
    <row r="32" spans="1:10" x14ac:dyDescent="0.25">
      <c r="A32" s="31">
        <v>1995</v>
      </c>
      <c r="B32" s="65">
        <f>'Import '!D2</f>
        <v>567663.72499999998</v>
      </c>
      <c r="C32" s="33">
        <v>37472184</v>
      </c>
      <c r="D32" s="59">
        <f t="shared" ref="D32:D52" si="1">(B32/C32)*1000</f>
        <v>15.148936208255169</v>
      </c>
    </row>
    <row r="33" spans="1:4" x14ac:dyDescent="0.25">
      <c r="A33" s="32">
        <v>1996</v>
      </c>
      <c r="B33" s="65">
        <f>'Import '!D3</f>
        <v>608006.72199999995</v>
      </c>
      <c r="C33" s="34">
        <v>38068050</v>
      </c>
      <c r="D33" s="59">
        <f t="shared" si="1"/>
        <v>15.97157516605132</v>
      </c>
    </row>
    <row r="34" spans="1:4" x14ac:dyDescent="0.25">
      <c r="A34" s="31">
        <v>1997</v>
      </c>
      <c r="B34" s="65">
        <f>'Import '!D4</f>
        <v>647593.79</v>
      </c>
      <c r="C34" s="33">
        <v>38635691</v>
      </c>
      <c r="D34" s="59">
        <f t="shared" si="1"/>
        <v>16.761542843895299</v>
      </c>
    </row>
    <row r="35" spans="1:4" x14ac:dyDescent="0.25">
      <c r="A35" s="32">
        <v>1998</v>
      </c>
      <c r="B35" s="65">
        <f>'Import '!D5</f>
        <v>490051.07299999997</v>
      </c>
      <c r="C35" s="34">
        <v>39184456</v>
      </c>
      <c r="D35" s="59">
        <f t="shared" si="1"/>
        <v>12.506261998380173</v>
      </c>
    </row>
    <row r="36" spans="1:4" x14ac:dyDescent="0.25">
      <c r="A36" s="31">
        <v>1999</v>
      </c>
      <c r="B36" s="65">
        <f>'Import '!D6</f>
        <v>449747.63900000002</v>
      </c>
      <c r="C36" s="33">
        <v>39730798</v>
      </c>
      <c r="D36" s="59">
        <f t="shared" si="1"/>
        <v>11.319874294999059</v>
      </c>
    </row>
    <row r="37" spans="1:4" x14ac:dyDescent="0.25">
      <c r="A37" s="32">
        <v>2000</v>
      </c>
      <c r="B37" s="65">
        <f>'Import '!D7</f>
        <v>513753.95799999998</v>
      </c>
      <c r="C37" s="34">
        <v>40295563</v>
      </c>
      <c r="D37" s="59">
        <f t="shared" si="1"/>
        <v>12.749640897187614</v>
      </c>
    </row>
    <row r="38" spans="1:4" x14ac:dyDescent="0.25">
      <c r="A38" s="31">
        <v>2001</v>
      </c>
      <c r="B38" s="65">
        <f>'Import '!D8</f>
        <v>446703.891</v>
      </c>
      <c r="C38" s="33">
        <v>40813541</v>
      </c>
      <c r="D38" s="59">
        <f t="shared" si="1"/>
        <v>10.944992275970371</v>
      </c>
    </row>
    <row r="39" spans="1:4" x14ac:dyDescent="0.25">
      <c r="A39" s="32">
        <v>2002</v>
      </c>
      <c r="B39" s="65">
        <f>'Import '!D9</f>
        <v>482782.04</v>
      </c>
      <c r="C39" s="34">
        <v>41328824</v>
      </c>
      <c r="D39" s="59">
        <f t="shared" si="1"/>
        <v>11.681485057498852</v>
      </c>
    </row>
    <row r="40" spans="1:4" x14ac:dyDescent="0.25">
      <c r="A40" s="31">
        <v>2003</v>
      </c>
      <c r="B40" s="65">
        <f>'Import '!D10</f>
        <v>606355.46600000001</v>
      </c>
      <c r="C40" s="33">
        <v>41848959</v>
      </c>
      <c r="D40" s="59">
        <f t="shared" si="1"/>
        <v>14.48914096047168</v>
      </c>
    </row>
    <row r="41" spans="1:4" x14ac:dyDescent="0.25">
      <c r="A41" s="32">
        <v>2004</v>
      </c>
      <c r="B41" s="65">
        <f>'Import '!D11</f>
        <v>778812.13600000006</v>
      </c>
      <c r="C41" s="34">
        <v>42368489</v>
      </c>
      <c r="D41" s="59">
        <f t="shared" si="1"/>
        <v>18.381871867084996</v>
      </c>
    </row>
    <row r="42" spans="1:4" x14ac:dyDescent="0.25">
      <c r="A42" s="31">
        <v>2005</v>
      </c>
      <c r="B42" s="65">
        <f>'Import '!D12</f>
        <v>1013960.316</v>
      </c>
      <c r="C42" s="33">
        <v>42888592</v>
      </c>
      <c r="D42" s="59">
        <f t="shared" si="1"/>
        <v>23.641725426658912</v>
      </c>
    </row>
    <row r="43" spans="1:4" x14ac:dyDescent="0.25">
      <c r="A43" s="32">
        <v>2006</v>
      </c>
      <c r="B43" s="65">
        <f>'Import '!D13</f>
        <v>1050146.4720000001</v>
      </c>
      <c r="C43" s="34">
        <v>43405956</v>
      </c>
      <c r="D43" s="59">
        <f t="shared" si="1"/>
        <v>24.193603108292329</v>
      </c>
    </row>
    <row r="44" spans="1:4" x14ac:dyDescent="0.25">
      <c r="A44" s="31">
        <v>2007</v>
      </c>
      <c r="B44" s="65">
        <f>'Import '!D14</f>
        <v>1325419.578</v>
      </c>
      <c r="C44" s="33">
        <v>43926929</v>
      </c>
      <c r="D44" s="59">
        <f t="shared" si="1"/>
        <v>30.173281132400582</v>
      </c>
    </row>
    <row r="45" spans="1:4" x14ac:dyDescent="0.25">
      <c r="A45" s="32">
        <v>2008</v>
      </c>
      <c r="B45" s="65">
        <f>'Import '!D15</f>
        <v>2230840.577</v>
      </c>
      <c r="C45" s="34">
        <v>44451147</v>
      </c>
      <c r="D45" s="59">
        <f t="shared" si="1"/>
        <v>50.186344505351009</v>
      </c>
    </row>
    <row r="46" spans="1:4" x14ac:dyDescent="0.25">
      <c r="A46" s="31">
        <v>2009</v>
      </c>
      <c r="B46" s="65">
        <f>'Import '!D16</f>
        <v>1654911.2690000001</v>
      </c>
      <c r="C46" s="33">
        <v>44978832</v>
      </c>
      <c r="D46" s="59">
        <f t="shared" si="1"/>
        <v>36.793113458348586</v>
      </c>
    </row>
    <row r="47" spans="1:4" x14ac:dyDescent="0.25">
      <c r="A47" s="32">
        <v>2010</v>
      </c>
      <c r="B47" s="65">
        <f>'Import '!D17</f>
        <v>2569532.6150000002</v>
      </c>
      <c r="C47" s="34">
        <v>45509584</v>
      </c>
      <c r="D47" s="59">
        <f t="shared" si="1"/>
        <v>56.461351415561175</v>
      </c>
    </row>
    <row r="48" spans="1:4" x14ac:dyDescent="0.25">
      <c r="A48" s="31">
        <v>2011</v>
      </c>
      <c r="B48" s="65">
        <f>'Import '!D18</f>
        <v>3635157.0040000002</v>
      </c>
      <c r="C48" s="33">
        <v>46044601</v>
      </c>
      <c r="D48" s="59">
        <f t="shared" si="1"/>
        <v>78.948604723494071</v>
      </c>
    </row>
    <row r="49" spans="1:10" x14ac:dyDescent="0.25">
      <c r="A49" s="32">
        <v>2012</v>
      </c>
      <c r="B49" s="65">
        <f>'Import '!D19</f>
        <v>4933724.9950000001</v>
      </c>
      <c r="C49" s="34">
        <v>46581823</v>
      </c>
      <c r="D49" s="59">
        <f t="shared" si="1"/>
        <v>105.91524069377878</v>
      </c>
    </row>
    <row r="50" spans="1:10" x14ac:dyDescent="0.25">
      <c r="A50" s="31">
        <v>2013</v>
      </c>
      <c r="B50" s="65">
        <f>'Import '!D20</f>
        <v>6152154.1799999997</v>
      </c>
      <c r="C50" s="33">
        <v>47121089</v>
      </c>
      <c r="D50" s="59">
        <f t="shared" si="1"/>
        <v>130.56052630702146</v>
      </c>
    </row>
    <row r="51" spans="1:10" x14ac:dyDescent="0.25">
      <c r="A51" s="32">
        <v>2014</v>
      </c>
      <c r="B51" s="65">
        <f>'Import '!D21</f>
        <v>7706688.6960000005</v>
      </c>
      <c r="C51" s="34">
        <v>47661787</v>
      </c>
      <c r="D51" s="59">
        <f t="shared" si="1"/>
        <v>161.69533668555064</v>
      </c>
    </row>
    <row r="52" spans="1:10" x14ac:dyDescent="0.25">
      <c r="A52" s="31">
        <v>2015</v>
      </c>
      <c r="B52" s="65">
        <f>'Import '!D22</f>
        <v>5311507.057</v>
      </c>
      <c r="C52" s="33">
        <v>48203405</v>
      </c>
      <c r="D52" s="59">
        <f t="shared" si="1"/>
        <v>110.18945771569456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64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B6+B32</f>
        <v>894176.00300000003</v>
      </c>
      <c r="C57" s="33">
        <v>37472184</v>
      </c>
      <c r="D57" s="29">
        <f>(B57/C57)*1000</f>
        <v>23.862393582397011</v>
      </c>
    </row>
    <row r="58" spans="1:10" x14ac:dyDescent="0.25">
      <c r="A58" s="32">
        <v>1996</v>
      </c>
      <c r="B58" s="55">
        <f t="shared" ref="B58:B77" si="2">B7+B33</f>
        <v>999530.37899999996</v>
      </c>
      <c r="C58" s="34">
        <v>38068050</v>
      </c>
      <c r="D58" s="29">
        <f t="shared" ref="D58:D77" si="3">(B58/C58)*1000</f>
        <v>26.256411321304871</v>
      </c>
    </row>
    <row r="59" spans="1:10" x14ac:dyDescent="0.25">
      <c r="A59" s="31">
        <v>1997</v>
      </c>
      <c r="B59" s="55">
        <f t="shared" si="2"/>
        <v>1033164.3130000001</v>
      </c>
      <c r="C59" s="33">
        <v>38635691</v>
      </c>
      <c r="D59" s="29">
        <f t="shared" si="3"/>
        <v>26.741188943663516</v>
      </c>
    </row>
    <row r="60" spans="1:10" x14ac:dyDescent="0.25">
      <c r="A60" s="32">
        <v>1998</v>
      </c>
      <c r="B60" s="55">
        <f t="shared" si="2"/>
        <v>790001.99899999995</v>
      </c>
      <c r="C60" s="34">
        <v>39184456</v>
      </c>
      <c r="D60" s="29">
        <f t="shared" si="3"/>
        <v>20.161106715377137</v>
      </c>
    </row>
    <row r="61" spans="1:10" x14ac:dyDescent="0.25">
      <c r="A61" s="31">
        <v>1999</v>
      </c>
      <c r="B61" s="55">
        <f t="shared" si="2"/>
        <v>963483.17200000002</v>
      </c>
      <c r="C61" s="33">
        <v>39730798</v>
      </c>
      <c r="D61" s="29">
        <f t="shared" si="3"/>
        <v>24.250284930093777</v>
      </c>
    </row>
    <row r="62" spans="1:10" x14ac:dyDescent="0.25">
      <c r="A62" s="32">
        <v>2000</v>
      </c>
      <c r="B62" s="55">
        <f t="shared" si="2"/>
        <v>1182832.868</v>
      </c>
      <c r="C62" s="34">
        <v>40295563</v>
      </c>
      <c r="D62" s="29">
        <f t="shared" si="3"/>
        <v>29.353923358757886</v>
      </c>
    </row>
    <row r="63" spans="1:10" x14ac:dyDescent="0.25">
      <c r="A63" s="31">
        <v>2001</v>
      </c>
      <c r="B63" s="55">
        <f t="shared" si="2"/>
        <v>1167340.939</v>
      </c>
      <c r="C63" s="33">
        <v>40813541</v>
      </c>
      <c r="D63" s="29">
        <f t="shared" si="3"/>
        <v>28.601804949979716</v>
      </c>
    </row>
    <row r="64" spans="1:10" x14ac:dyDescent="0.25">
      <c r="A64" s="32">
        <v>2002</v>
      </c>
      <c r="B64" s="55">
        <f t="shared" si="2"/>
        <v>1202304.1710000001</v>
      </c>
      <c r="C64" s="34">
        <v>41328824</v>
      </c>
      <c r="D64" s="29">
        <f t="shared" si="3"/>
        <v>29.09117789076215</v>
      </c>
    </row>
    <row r="65" spans="1:4" x14ac:dyDescent="0.25">
      <c r="A65" s="31">
        <v>2003</v>
      </c>
      <c r="B65" s="55">
        <f t="shared" si="2"/>
        <v>1382382.4080000001</v>
      </c>
      <c r="C65" s="33">
        <v>41848959</v>
      </c>
      <c r="D65" s="29">
        <f t="shared" si="3"/>
        <v>33.032659378695655</v>
      </c>
    </row>
    <row r="66" spans="1:4" x14ac:dyDescent="0.25">
      <c r="A66" s="32">
        <v>2004</v>
      </c>
      <c r="B66" s="55">
        <f t="shared" si="2"/>
        <v>1621248.4440000001</v>
      </c>
      <c r="C66" s="34">
        <v>42368489</v>
      </c>
      <c r="D66" s="29">
        <f t="shared" si="3"/>
        <v>38.265429857552867</v>
      </c>
    </row>
    <row r="67" spans="1:4" x14ac:dyDescent="0.25">
      <c r="A67" s="31">
        <v>2005</v>
      </c>
      <c r="B67" s="55">
        <f t="shared" si="2"/>
        <v>2038910.5109999999</v>
      </c>
      <c r="C67" s="33">
        <v>42888592</v>
      </c>
      <c r="D67" s="29">
        <f t="shared" si="3"/>
        <v>47.539693329172472</v>
      </c>
    </row>
    <row r="68" spans="1:4" x14ac:dyDescent="0.25">
      <c r="A68" s="32">
        <v>2006</v>
      </c>
      <c r="B68" s="55">
        <f t="shared" si="2"/>
        <v>2463551.298</v>
      </c>
      <c r="C68" s="34">
        <v>43405956</v>
      </c>
      <c r="D68" s="29">
        <f t="shared" si="3"/>
        <v>56.756065872618954</v>
      </c>
    </row>
    <row r="69" spans="1:4" x14ac:dyDescent="0.25">
      <c r="A69" s="31">
        <v>2007</v>
      </c>
      <c r="B69" s="55">
        <f t="shared" si="2"/>
        <v>2710336.9440000001</v>
      </c>
      <c r="C69" s="33">
        <v>43926929</v>
      </c>
      <c r="D69" s="29">
        <f t="shared" si="3"/>
        <v>61.701034096874835</v>
      </c>
    </row>
    <row r="70" spans="1:4" x14ac:dyDescent="0.25">
      <c r="A70" s="32">
        <v>2008</v>
      </c>
      <c r="B70" s="55">
        <f t="shared" si="2"/>
        <v>4199345.2010000004</v>
      </c>
      <c r="C70" s="34">
        <v>44451147</v>
      </c>
      <c r="D70" s="29">
        <f t="shared" si="3"/>
        <v>94.471020084138672</v>
      </c>
    </row>
    <row r="71" spans="1:4" x14ac:dyDescent="0.25">
      <c r="A71" s="31">
        <v>2009</v>
      </c>
      <c r="B71" s="55">
        <f t="shared" si="2"/>
        <v>3124434.13</v>
      </c>
      <c r="C71" s="33">
        <v>44978832</v>
      </c>
      <c r="D71" s="29">
        <f t="shared" si="3"/>
        <v>69.464545677842409</v>
      </c>
    </row>
    <row r="72" spans="1:4" x14ac:dyDescent="0.25">
      <c r="A72" s="32">
        <v>2010</v>
      </c>
      <c r="B72" s="55">
        <f t="shared" si="2"/>
        <v>3970409.5330000003</v>
      </c>
      <c r="C72" s="34">
        <v>45509584</v>
      </c>
      <c r="D72" s="29">
        <f t="shared" si="3"/>
        <v>87.243371264391257</v>
      </c>
    </row>
    <row r="73" spans="1:4" x14ac:dyDescent="0.25">
      <c r="A73" s="31">
        <v>2011</v>
      </c>
      <c r="B73" s="55">
        <f t="shared" si="2"/>
        <v>5663389.5530000003</v>
      </c>
      <c r="C73" s="33">
        <v>46044601</v>
      </c>
      <c r="D73" s="29">
        <f t="shared" si="3"/>
        <v>122.99790702931708</v>
      </c>
    </row>
    <row r="74" spans="1:4" x14ac:dyDescent="0.25">
      <c r="A74" s="32">
        <v>2012</v>
      </c>
      <c r="B74" s="55">
        <f t="shared" si="2"/>
        <v>6428127.0940000005</v>
      </c>
      <c r="C74" s="34">
        <v>46581823</v>
      </c>
      <c r="D74" s="29">
        <f t="shared" si="3"/>
        <v>137.99646900895226</v>
      </c>
    </row>
    <row r="75" spans="1:4" x14ac:dyDescent="0.25">
      <c r="A75" s="31">
        <v>2013</v>
      </c>
      <c r="B75" s="55">
        <f t="shared" si="2"/>
        <v>7262071.8859999999</v>
      </c>
      <c r="C75" s="33">
        <v>47121089</v>
      </c>
      <c r="D75" s="29">
        <f t="shared" si="3"/>
        <v>154.11511151620456</v>
      </c>
    </row>
    <row r="76" spans="1:4" x14ac:dyDescent="0.25">
      <c r="A76" s="32">
        <v>2014</v>
      </c>
      <c r="B76" s="55">
        <f t="shared" si="2"/>
        <v>8897454.5449999999</v>
      </c>
      <c r="C76" s="34">
        <v>47661787</v>
      </c>
      <c r="D76" s="29">
        <f t="shared" si="3"/>
        <v>186.67899600575194</v>
      </c>
    </row>
    <row r="77" spans="1:4" x14ac:dyDescent="0.25">
      <c r="A77" s="31">
        <v>2015</v>
      </c>
      <c r="B77" s="55">
        <f t="shared" si="2"/>
        <v>6034298.1339999996</v>
      </c>
      <c r="C77" s="33">
        <v>48203405</v>
      </c>
      <c r="D77" s="29">
        <f t="shared" si="3"/>
        <v>125.18406394734977</v>
      </c>
    </row>
    <row r="78" spans="1:4" x14ac:dyDescent="0.25">
      <c r="A78" t="s">
        <v>59</v>
      </c>
    </row>
    <row r="83" spans="1:10" x14ac:dyDescent="0.25">
      <c r="A83" s="108" t="s">
        <v>20</v>
      </c>
      <c r="B83" s="108"/>
      <c r="C83" s="108"/>
      <c r="D83" s="108"/>
      <c r="F83" s="7" t="s">
        <v>40</v>
      </c>
      <c r="I83" s="1" t="s">
        <v>6</v>
      </c>
      <c r="J83" s="7" t="s">
        <v>45</v>
      </c>
    </row>
    <row r="84" spans="1:10" ht="60" x14ac:dyDescent="0.25">
      <c r="A84" s="64" t="s">
        <v>1</v>
      </c>
      <c r="B84" s="28" t="s">
        <v>75</v>
      </c>
      <c r="C84" s="28" t="s">
        <v>21</v>
      </c>
      <c r="D84" s="28" t="s">
        <v>24</v>
      </c>
    </row>
    <row r="85" spans="1:10" x14ac:dyDescent="0.25">
      <c r="A85" s="31">
        <v>1995</v>
      </c>
      <c r="B85" s="62">
        <f t="shared" ref="B85:B105" si="4">B32</f>
        <v>567663.72499999998</v>
      </c>
      <c r="C85" s="33">
        <v>266398000</v>
      </c>
      <c r="D85" s="59">
        <f t="shared" ref="D85:D105" si="5">(B85/C85)*1000</f>
        <v>2.1308858362300018</v>
      </c>
    </row>
    <row r="86" spans="1:10" x14ac:dyDescent="0.25">
      <c r="A86" s="32">
        <v>1996</v>
      </c>
      <c r="B86" s="62">
        <f t="shared" si="4"/>
        <v>608006.72199999995</v>
      </c>
      <c r="C86" s="34">
        <v>268930000</v>
      </c>
      <c r="D86" s="59">
        <f t="shared" si="5"/>
        <v>2.2608363589038039</v>
      </c>
    </row>
    <row r="87" spans="1:10" x14ac:dyDescent="0.25">
      <c r="A87" s="31">
        <v>1997</v>
      </c>
      <c r="B87" s="62">
        <f t="shared" si="4"/>
        <v>647593.79</v>
      </c>
      <c r="C87" s="33">
        <v>271387000</v>
      </c>
      <c r="D87" s="59">
        <f t="shared" si="5"/>
        <v>2.386237328980386</v>
      </c>
    </row>
    <row r="88" spans="1:10" x14ac:dyDescent="0.25">
      <c r="A88" s="32">
        <v>1998</v>
      </c>
      <c r="B88" s="62">
        <f t="shared" si="4"/>
        <v>490051.07299999997</v>
      </c>
      <c r="C88" s="34">
        <v>271584000</v>
      </c>
      <c r="D88" s="59">
        <f t="shared" si="5"/>
        <v>1.8044180548191351</v>
      </c>
    </row>
    <row r="89" spans="1:10" x14ac:dyDescent="0.25">
      <c r="A89" s="31">
        <v>1999</v>
      </c>
      <c r="B89" s="62">
        <f t="shared" si="4"/>
        <v>449747.63900000002</v>
      </c>
      <c r="C89" s="33">
        <v>274024000</v>
      </c>
      <c r="D89" s="59">
        <f t="shared" si="5"/>
        <v>1.6412709799141683</v>
      </c>
    </row>
    <row r="90" spans="1:10" x14ac:dyDescent="0.25">
      <c r="A90" s="32">
        <v>2000</v>
      </c>
      <c r="B90" s="62">
        <f t="shared" si="4"/>
        <v>513753.95799999998</v>
      </c>
      <c r="C90" s="34">
        <v>284968955</v>
      </c>
      <c r="D90" s="59">
        <f t="shared" si="5"/>
        <v>1.8028418499130896</v>
      </c>
    </row>
    <row r="91" spans="1:10" x14ac:dyDescent="0.25">
      <c r="A91" s="31">
        <v>2001</v>
      </c>
      <c r="B91" s="62">
        <f t="shared" si="4"/>
        <v>446703.891</v>
      </c>
      <c r="C91" s="33">
        <v>287625193</v>
      </c>
      <c r="D91" s="59">
        <f t="shared" si="5"/>
        <v>1.5530763711647471</v>
      </c>
    </row>
    <row r="92" spans="1:10" x14ac:dyDescent="0.25">
      <c r="A92" s="32">
        <v>2002</v>
      </c>
      <c r="B92" s="62">
        <f t="shared" si="4"/>
        <v>482782.04</v>
      </c>
      <c r="C92" s="34">
        <v>290107933</v>
      </c>
      <c r="D92" s="59">
        <f t="shared" si="5"/>
        <v>1.6641462886159681</v>
      </c>
    </row>
    <row r="93" spans="1:10" x14ac:dyDescent="0.25">
      <c r="A93" s="31">
        <v>2003</v>
      </c>
      <c r="B93" s="62">
        <f t="shared" si="4"/>
        <v>606355.46600000001</v>
      </c>
      <c r="C93" s="33">
        <v>292805298</v>
      </c>
      <c r="D93" s="59">
        <f t="shared" si="5"/>
        <v>2.0708486838923248</v>
      </c>
    </row>
    <row r="94" spans="1:10" x14ac:dyDescent="0.25">
      <c r="A94" s="32">
        <v>2004</v>
      </c>
      <c r="B94" s="62">
        <f t="shared" si="4"/>
        <v>778812.13600000006</v>
      </c>
      <c r="C94" s="34">
        <v>295516599</v>
      </c>
      <c r="D94" s="59">
        <f t="shared" si="5"/>
        <v>2.6354260255952666</v>
      </c>
    </row>
    <row r="95" spans="1:10" x14ac:dyDescent="0.25">
      <c r="A95" s="31">
        <v>2005</v>
      </c>
      <c r="B95" s="62">
        <f t="shared" si="4"/>
        <v>1013960.316</v>
      </c>
      <c r="C95" s="33">
        <v>298379912</v>
      </c>
      <c r="D95" s="59">
        <f t="shared" si="5"/>
        <v>3.3982190999506696</v>
      </c>
    </row>
    <row r="96" spans="1:10" x14ac:dyDescent="0.25">
      <c r="A96" s="32">
        <v>2006</v>
      </c>
      <c r="B96" s="62">
        <f t="shared" si="4"/>
        <v>1050146.4720000001</v>
      </c>
      <c r="C96" s="34">
        <v>301231207</v>
      </c>
      <c r="D96" s="59">
        <f t="shared" si="5"/>
        <v>3.4861808723556322</v>
      </c>
    </row>
    <row r="97" spans="1:10" x14ac:dyDescent="0.25">
      <c r="A97" s="31">
        <v>2007</v>
      </c>
      <c r="B97" s="62">
        <f t="shared" si="4"/>
        <v>1325419.578</v>
      </c>
      <c r="C97" s="33">
        <v>304093966</v>
      </c>
      <c r="D97" s="59">
        <f t="shared" si="5"/>
        <v>4.3585855892977499</v>
      </c>
    </row>
    <row r="98" spans="1:10" x14ac:dyDescent="0.25">
      <c r="A98" s="32">
        <v>2008</v>
      </c>
      <c r="B98" s="62">
        <f t="shared" si="4"/>
        <v>2230840.577</v>
      </c>
      <c r="C98" s="34">
        <v>306771529</v>
      </c>
      <c r="D98" s="59">
        <f t="shared" si="5"/>
        <v>7.2719935395308477</v>
      </c>
    </row>
    <row r="99" spans="1:10" x14ac:dyDescent="0.25">
      <c r="A99" s="31">
        <v>2009</v>
      </c>
      <c r="B99" s="62">
        <f t="shared" si="4"/>
        <v>1654911.2690000001</v>
      </c>
      <c r="C99" s="33">
        <v>308745538</v>
      </c>
      <c r="D99" s="59">
        <f t="shared" si="5"/>
        <v>5.3601139621975689</v>
      </c>
    </row>
    <row r="100" spans="1:10" x14ac:dyDescent="0.25">
      <c r="A100" s="32">
        <v>2010</v>
      </c>
      <c r="B100" s="62">
        <f t="shared" si="4"/>
        <v>2569532.6150000002</v>
      </c>
      <c r="C100" s="34">
        <v>309347057</v>
      </c>
      <c r="D100" s="59">
        <f t="shared" si="5"/>
        <v>8.3063102003262319</v>
      </c>
    </row>
    <row r="101" spans="1:10" x14ac:dyDescent="0.25">
      <c r="A101" s="31">
        <v>2011</v>
      </c>
      <c r="B101" s="62">
        <f t="shared" si="4"/>
        <v>3635157.0040000002</v>
      </c>
      <c r="C101" s="33">
        <v>311721632</v>
      </c>
      <c r="D101" s="59">
        <f t="shared" si="5"/>
        <v>11.661548737175867</v>
      </c>
    </row>
    <row r="102" spans="1:10" x14ac:dyDescent="0.25">
      <c r="A102" s="32">
        <v>2012</v>
      </c>
      <c r="B102" s="62">
        <f t="shared" si="4"/>
        <v>4933724.9950000001</v>
      </c>
      <c r="C102" s="34">
        <v>314112078</v>
      </c>
      <c r="D102" s="59">
        <f t="shared" si="5"/>
        <v>15.706893623491931</v>
      </c>
    </row>
    <row r="103" spans="1:10" x14ac:dyDescent="0.25">
      <c r="A103" s="31">
        <v>2013</v>
      </c>
      <c r="B103" s="62">
        <f t="shared" si="4"/>
        <v>6152154.1799999997</v>
      </c>
      <c r="C103" s="33">
        <v>316497531</v>
      </c>
      <c r="D103" s="59">
        <f t="shared" si="5"/>
        <v>19.438237513454723</v>
      </c>
    </row>
    <row r="104" spans="1:10" x14ac:dyDescent="0.25">
      <c r="A104" s="32">
        <v>2014</v>
      </c>
      <c r="B104" s="62">
        <f t="shared" si="4"/>
        <v>7706688.6960000005</v>
      </c>
      <c r="C104" s="34">
        <v>318857056</v>
      </c>
      <c r="D104" s="59">
        <f t="shared" si="5"/>
        <v>24.169729196772114</v>
      </c>
    </row>
    <row r="105" spans="1:10" x14ac:dyDescent="0.25">
      <c r="A105" s="31">
        <v>2015</v>
      </c>
      <c r="B105" s="62">
        <f t="shared" si="4"/>
        <v>5311507.057</v>
      </c>
      <c r="C105" s="33">
        <v>321418820</v>
      </c>
      <c r="D105" s="59">
        <f t="shared" si="5"/>
        <v>16.525189959318499</v>
      </c>
    </row>
    <row r="106" spans="1:10" x14ac:dyDescent="0.25">
      <c r="A106" t="s">
        <v>54</v>
      </c>
    </row>
    <row r="109" spans="1:10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J109" s="7" t="s">
        <v>46</v>
      </c>
    </row>
    <row r="110" spans="1:10" ht="60" x14ac:dyDescent="0.25">
      <c r="A110" s="64" t="s">
        <v>1</v>
      </c>
      <c r="B110" s="28" t="s">
        <v>10</v>
      </c>
      <c r="C110" s="28" t="s">
        <v>21</v>
      </c>
      <c r="D110" s="28" t="s">
        <v>78</v>
      </c>
    </row>
    <row r="111" spans="1:10" x14ac:dyDescent="0.25">
      <c r="A111" s="31">
        <v>1995</v>
      </c>
      <c r="B111" s="55">
        <f t="shared" ref="B111:B131" si="6">B6</f>
        <v>326512.27799999999</v>
      </c>
      <c r="C111" s="33">
        <v>266398000</v>
      </c>
      <c r="D111" s="59">
        <f>(B111*1000/C111)</f>
        <v>1.225655890809991</v>
      </c>
    </row>
    <row r="112" spans="1:10" x14ac:dyDescent="0.25">
      <c r="A112" s="32">
        <v>1996</v>
      </c>
      <c r="B112" s="55">
        <f t="shared" si="6"/>
        <v>391523.65700000001</v>
      </c>
      <c r="C112" s="34">
        <v>268930000</v>
      </c>
      <c r="D112" s="59">
        <f t="shared" ref="D112:D131" si="7">(B112*1000/C112)</f>
        <v>1.4558571263897668</v>
      </c>
    </row>
    <row r="113" spans="1:4" x14ac:dyDescent="0.25">
      <c r="A113" s="31">
        <v>1997</v>
      </c>
      <c r="B113" s="55">
        <f t="shared" si="6"/>
        <v>385570.52299999999</v>
      </c>
      <c r="C113" s="33">
        <v>271387000</v>
      </c>
      <c r="D113" s="59">
        <f t="shared" si="7"/>
        <v>1.4207405771094415</v>
      </c>
    </row>
    <row r="114" spans="1:4" x14ac:dyDescent="0.25">
      <c r="A114" s="32">
        <v>1998</v>
      </c>
      <c r="B114" s="55">
        <f t="shared" si="6"/>
        <v>299950.92599999998</v>
      </c>
      <c r="C114" s="34">
        <v>271584000</v>
      </c>
      <c r="D114" s="59">
        <f t="shared" si="7"/>
        <v>1.1044499160480736</v>
      </c>
    </row>
    <row r="115" spans="1:4" x14ac:dyDescent="0.25">
      <c r="A115" s="31">
        <v>1999</v>
      </c>
      <c r="B115" s="55">
        <f t="shared" si="6"/>
        <v>513735.533</v>
      </c>
      <c r="C115" s="33">
        <v>274024000</v>
      </c>
      <c r="D115" s="59">
        <f t="shared" si="7"/>
        <v>1.874782986161796</v>
      </c>
    </row>
    <row r="116" spans="1:4" x14ac:dyDescent="0.25">
      <c r="A116" s="32">
        <v>2000</v>
      </c>
      <c r="B116" s="55">
        <f t="shared" si="6"/>
        <v>669078.91</v>
      </c>
      <c r="C116" s="34">
        <v>284968955</v>
      </c>
      <c r="D116" s="59">
        <f t="shared" si="7"/>
        <v>2.3479010546955896</v>
      </c>
    </row>
    <row r="117" spans="1:4" x14ac:dyDescent="0.25">
      <c r="A117" s="31">
        <v>2001</v>
      </c>
      <c r="B117" s="55">
        <f t="shared" si="6"/>
        <v>720637.04799999995</v>
      </c>
      <c r="C117" s="33">
        <v>287625193</v>
      </c>
      <c r="D117" s="59">
        <f t="shared" si="7"/>
        <v>2.505472627357785</v>
      </c>
    </row>
    <row r="118" spans="1:4" x14ac:dyDescent="0.25">
      <c r="A118" s="32">
        <v>2002</v>
      </c>
      <c r="B118" s="55">
        <f t="shared" si="6"/>
        <v>719522.13100000005</v>
      </c>
      <c r="C118" s="34">
        <v>290107933</v>
      </c>
      <c r="D118" s="59">
        <f t="shared" si="7"/>
        <v>2.4801877134466364</v>
      </c>
    </row>
    <row r="119" spans="1:4" x14ac:dyDescent="0.25">
      <c r="A119" s="31">
        <v>2003</v>
      </c>
      <c r="B119" s="55">
        <f t="shared" si="6"/>
        <v>776026.94200000004</v>
      </c>
      <c r="C119" s="33">
        <v>292805298</v>
      </c>
      <c r="D119" s="59">
        <f t="shared" si="7"/>
        <v>2.6503172835349447</v>
      </c>
    </row>
    <row r="120" spans="1:4" x14ac:dyDescent="0.25">
      <c r="A120" s="32">
        <v>2004</v>
      </c>
      <c r="B120" s="55">
        <f t="shared" si="6"/>
        <v>842436.30799999996</v>
      </c>
      <c r="C120" s="34">
        <v>295516599</v>
      </c>
      <c r="D120" s="59">
        <f t="shared" si="7"/>
        <v>2.8507241584761198</v>
      </c>
    </row>
    <row r="121" spans="1:4" x14ac:dyDescent="0.25">
      <c r="A121" s="31">
        <v>2005</v>
      </c>
      <c r="B121" s="55">
        <f t="shared" si="6"/>
        <v>1024950.1949999999</v>
      </c>
      <c r="C121" s="33">
        <v>298379912</v>
      </c>
      <c r="D121" s="59">
        <f t="shared" si="7"/>
        <v>3.435050932651257</v>
      </c>
    </row>
    <row r="122" spans="1:4" x14ac:dyDescent="0.25">
      <c r="A122" s="32">
        <v>2006</v>
      </c>
      <c r="B122" s="55">
        <f t="shared" si="6"/>
        <v>1413404.8259999999</v>
      </c>
      <c r="C122" s="34">
        <v>301231207</v>
      </c>
      <c r="D122" s="59">
        <f t="shared" si="7"/>
        <v>4.692092961005863</v>
      </c>
    </row>
    <row r="123" spans="1:4" x14ac:dyDescent="0.25">
      <c r="A123" s="31">
        <v>2007</v>
      </c>
      <c r="B123" s="55">
        <f t="shared" si="6"/>
        <v>1384917.3659999999</v>
      </c>
      <c r="C123" s="33">
        <v>304093966</v>
      </c>
      <c r="D123" s="59">
        <f t="shared" si="7"/>
        <v>4.5542415202016864</v>
      </c>
    </row>
    <row r="124" spans="1:4" x14ac:dyDescent="0.25">
      <c r="A124" s="32">
        <v>2008</v>
      </c>
      <c r="B124" s="55">
        <f t="shared" si="6"/>
        <v>1968504.6240000001</v>
      </c>
      <c r="C124" s="34">
        <v>306771529</v>
      </c>
      <c r="D124" s="59">
        <f t="shared" si="7"/>
        <v>6.4168426268788457</v>
      </c>
    </row>
    <row r="125" spans="1:4" x14ac:dyDescent="0.25">
      <c r="A125" s="31">
        <v>2009</v>
      </c>
      <c r="B125" s="55">
        <f t="shared" si="6"/>
        <v>1469522.861</v>
      </c>
      <c r="C125" s="33">
        <v>308745538</v>
      </c>
      <c r="D125" s="59">
        <f t="shared" si="7"/>
        <v>4.7596569994802644</v>
      </c>
    </row>
    <row r="126" spans="1:4" x14ac:dyDescent="0.25">
      <c r="A126" s="32">
        <v>2010</v>
      </c>
      <c r="B126" s="55">
        <f t="shared" si="6"/>
        <v>1400876.9180000001</v>
      </c>
      <c r="C126" s="34">
        <v>309347057</v>
      </c>
      <c r="D126" s="59">
        <f t="shared" si="7"/>
        <v>4.5284960250971453</v>
      </c>
    </row>
    <row r="127" spans="1:4" x14ac:dyDescent="0.25">
      <c r="A127" s="31">
        <v>2011</v>
      </c>
      <c r="B127" s="55">
        <f t="shared" si="6"/>
        <v>2028232.5490000001</v>
      </c>
      <c r="C127" s="33">
        <v>311721632</v>
      </c>
      <c r="D127" s="59">
        <f t="shared" si="7"/>
        <v>6.5065505271061843</v>
      </c>
    </row>
    <row r="128" spans="1:4" x14ac:dyDescent="0.25">
      <c r="A128" s="32">
        <v>2012</v>
      </c>
      <c r="B128" s="55">
        <f t="shared" si="6"/>
        <v>1494402.0989999999</v>
      </c>
      <c r="C128" s="34">
        <v>314112078</v>
      </c>
      <c r="D128" s="59">
        <f t="shared" si="7"/>
        <v>4.7575442132473489</v>
      </c>
    </row>
    <row r="129" spans="1:10" x14ac:dyDescent="0.25">
      <c r="A129" s="31">
        <v>2013</v>
      </c>
      <c r="B129" s="55">
        <f t="shared" si="6"/>
        <v>1109917.706</v>
      </c>
      <c r="C129" s="33">
        <v>316497531</v>
      </c>
      <c r="D129" s="59">
        <f t="shared" si="7"/>
        <v>3.5068763490606818</v>
      </c>
    </row>
    <row r="130" spans="1:10" x14ac:dyDescent="0.25">
      <c r="A130" s="32">
        <v>2014</v>
      </c>
      <c r="B130" s="55">
        <f t="shared" si="6"/>
        <v>1190765.8489999999</v>
      </c>
      <c r="C130" s="34">
        <v>318857056</v>
      </c>
      <c r="D130" s="59">
        <f t="shared" si="7"/>
        <v>3.7344817265075672</v>
      </c>
    </row>
    <row r="131" spans="1:10" x14ac:dyDescent="0.25">
      <c r="A131" s="31">
        <v>2015</v>
      </c>
      <c r="B131" s="55">
        <f t="shared" si="6"/>
        <v>722791.07700000005</v>
      </c>
      <c r="C131" s="33">
        <v>321418820</v>
      </c>
      <c r="D131" s="59">
        <f t="shared" si="7"/>
        <v>2.2487515727921594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64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894176.00300000003</v>
      </c>
      <c r="C136" s="33">
        <v>266398000</v>
      </c>
      <c r="D136" s="59">
        <f>(B136/C136)*1000</f>
        <v>3.3565417270399931</v>
      </c>
    </row>
    <row r="137" spans="1:10" x14ac:dyDescent="0.25">
      <c r="A137" s="32">
        <v>1996</v>
      </c>
      <c r="B137" s="62">
        <f t="shared" si="8"/>
        <v>999530.37899999996</v>
      </c>
      <c r="C137" s="34">
        <v>268930000</v>
      </c>
      <c r="D137" s="59">
        <f t="shared" ref="D137:D156" si="9">(B137/C137)*1000</f>
        <v>3.7166934852935705</v>
      </c>
    </row>
    <row r="138" spans="1:10" x14ac:dyDescent="0.25">
      <c r="A138" s="31">
        <v>1997</v>
      </c>
      <c r="B138" s="62">
        <f t="shared" si="8"/>
        <v>1033164.3130000001</v>
      </c>
      <c r="C138" s="33">
        <v>271387000</v>
      </c>
      <c r="D138" s="59">
        <f t="shared" si="9"/>
        <v>3.8069779060898279</v>
      </c>
    </row>
    <row r="139" spans="1:10" x14ac:dyDescent="0.25">
      <c r="A139" s="32">
        <v>1998</v>
      </c>
      <c r="B139" s="62">
        <f t="shared" si="8"/>
        <v>790001.99899999995</v>
      </c>
      <c r="C139" s="34">
        <v>271584000</v>
      </c>
      <c r="D139" s="59">
        <f t="shared" si="9"/>
        <v>2.9088679708672087</v>
      </c>
    </row>
    <row r="140" spans="1:10" x14ac:dyDescent="0.25">
      <c r="A140" s="31">
        <v>1999</v>
      </c>
      <c r="B140" s="62">
        <f t="shared" si="8"/>
        <v>963483.17200000002</v>
      </c>
      <c r="C140" s="33">
        <v>274024000</v>
      </c>
      <c r="D140" s="59">
        <f t="shared" si="9"/>
        <v>3.5160539660759644</v>
      </c>
    </row>
    <row r="141" spans="1:10" x14ac:dyDescent="0.25">
      <c r="A141" s="32">
        <v>2000</v>
      </c>
      <c r="B141" s="62">
        <f t="shared" si="8"/>
        <v>1182832.868</v>
      </c>
      <c r="C141" s="34">
        <v>284968955</v>
      </c>
      <c r="D141" s="59">
        <f t="shared" si="9"/>
        <v>4.1507429046086797</v>
      </c>
    </row>
    <row r="142" spans="1:10" x14ac:dyDescent="0.25">
      <c r="A142" s="31">
        <v>2001</v>
      </c>
      <c r="B142" s="62">
        <f t="shared" si="8"/>
        <v>1167340.939</v>
      </c>
      <c r="C142" s="33">
        <v>287625193</v>
      </c>
      <c r="D142" s="59">
        <f t="shared" si="9"/>
        <v>4.0585489985225323</v>
      </c>
    </row>
    <row r="143" spans="1:10" x14ac:dyDescent="0.25">
      <c r="A143" s="32">
        <v>2002</v>
      </c>
      <c r="B143" s="62">
        <f t="shared" si="8"/>
        <v>1202304.1710000001</v>
      </c>
      <c r="C143" s="34">
        <v>290107933</v>
      </c>
      <c r="D143" s="59">
        <f t="shared" si="9"/>
        <v>4.1443340020626049</v>
      </c>
    </row>
    <row r="144" spans="1:10" x14ac:dyDescent="0.25">
      <c r="A144" s="31">
        <v>2003</v>
      </c>
      <c r="B144" s="62">
        <f t="shared" si="8"/>
        <v>1382382.4080000001</v>
      </c>
      <c r="C144" s="33">
        <v>292805298</v>
      </c>
      <c r="D144" s="59">
        <f t="shared" si="9"/>
        <v>4.7211659674272699</v>
      </c>
    </row>
    <row r="145" spans="1:4" x14ac:dyDescent="0.25">
      <c r="A145" s="32">
        <v>2004</v>
      </c>
      <c r="B145" s="62">
        <f t="shared" si="8"/>
        <v>1621248.4440000001</v>
      </c>
      <c r="C145" s="34">
        <v>295516599</v>
      </c>
      <c r="D145" s="59">
        <f t="shared" si="9"/>
        <v>5.4861501840713869</v>
      </c>
    </row>
    <row r="146" spans="1:4" x14ac:dyDescent="0.25">
      <c r="A146" s="31">
        <v>2005</v>
      </c>
      <c r="B146" s="62">
        <f t="shared" si="8"/>
        <v>2038910.5109999999</v>
      </c>
      <c r="C146" s="33">
        <v>298379912</v>
      </c>
      <c r="D146" s="59">
        <f t="shared" si="9"/>
        <v>6.8332700326019262</v>
      </c>
    </row>
    <row r="147" spans="1:4" x14ac:dyDescent="0.25">
      <c r="A147" s="32">
        <v>2006</v>
      </c>
      <c r="B147" s="62">
        <f t="shared" si="8"/>
        <v>2463551.298</v>
      </c>
      <c r="C147" s="34">
        <v>301231207</v>
      </c>
      <c r="D147" s="59">
        <f t="shared" si="9"/>
        <v>8.1782738333614944</v>
      </c>
    </row>
    <row r="148" spans="1:4" x14ac:dyDescent="0.25">
      <c r="A148" s="31">
        <v>2007</v>
      </c>
      <c r="B148" s="62">
        <f t="shared" si="8"/>
        <v>2710336.9440000001</v>
      </c>
      <c r="C148" s="33">
        <v>304093966</v>
      </c>
      <c r="D148" s="59">
        <f t="shared" si="9"/>
        <v>8.9128271094994371</v>
      </c>
    </row>
    <row r="149" spans="1:4" x14ac:dyDescent="0.25">
      <c r="A149" s="32">
        <v>2008</v>
      </c>
      <c r="B149" s="62">
        <f t="shared" si="8"/>
        <v>4199345.2010000004</v>
      </c>
      <c r="C149" s="34">
        <v>306771529</v>
      </c>
      <c r="D149" s="59">
        <f t="shared" si="9"/>
        <v>13.688836166409695</v>
      </c>
    </row>
    <row r="150" spans="1:4" x14ac:dyDescent="0.25">
      <c r="A150" s="31">
        <v>2009</v>
      </c>
      <c r="B150" s="62">
        <f t="shared" si="8"/>
        <v>3124434.13</v>
      </c>
      <c r="C150" s="33">
        <v>308745538</v>
      </c>
      <c r="D150" s="59">
        <f t="shared" si="9"/>
        <v>10.119770961677833</v>
      </c>
    </row>
    <row r="151" spans="1:4" x14ac:dyDescent="0.25">
      <c r="A151" s="32">
        <v>2010</v>
      </c>
      <c r="B151" s="62">
        <f t="shared" si="8"/>
        <v>3970409.5330000003</v>
      </c>
      <c r="C151" s="34">
        <v>309347057</v>
      </c>
      <c r="D151" s="59">
        <f t="shared" si="9"/>
        <v>12.834806225423376</v>
      </c>
    </row>
    <row r="152" spans="1:4" x14ac:dyDescent="0.25">
      <c r="A152" s="31">
        <v>2011</v>
      </c>
      <c r="B152" s="62">
        <f t="shared" si="8"/>
        <v>5663389.5530000003</v>
      </c>
      <c r="C152" s="33">
        <v>311721632</v>
      </c>
      <c r="D152" s="59">
        <f t="shared" si="9"/>
        <v>18.168099264282052</v>
      </c>
    </row>
    <row r="153" spans="1:4" x14ac:dyDescent="0.25">
      <c r="A153" s="32">
        <v>2012</v>
      </c>
      <c r="B153" s="62">
        <f t="shared" si="8"/>
        <v>6428127.0940000005</v>
      </c>
      <c r="C153" s="34">
        <v>314112078</v>
      </c>
      <c r="D153" s="59">
        <f t="shared" si="9"/>
        <v>20.464437836739279</v>
      </c>
    </row>
    <row r="154" spans="1:4" x14ac:dyDescent="0.25">
      <c r="A154" s="31">
        <v>2013</v>
      </c>
      <c r="B154" s="62">
        <f t="shared" si="8"/>
        <v>7262071.8859999999</v>
      </c>
      <c r="C154" s="33">
        <v>316497531</v>
      </c>
      <c r="D154" s="59">
        <f t="shared" si="9"/>
        <v>22.945113862515406</v>
      </c>
    </row>
    <row r="155" spans="1:4" x14ac:dyDescent="0.25">
      <c r="A155" s="32">
        <v>2014</v>
      </c>
      <c r="B155" s="62">
        <f t="shared" si="8"/>
        <v>8897454.5449999999</v>
      </c>
      <c r="C155" s="34">
        <v>318857056</v>
      </c>
      <c r="D155" s="59">
        <f t="shared" si="9"/>
        <v>27.904210923279678</v>
      </c>
    </row>
    <row r="156" spans="1:4" x14ac:dyDescent="0.25">
      <c r="A156" s="31">
        <v>2015</v>
      </c>
      <c r="B156" s="62">
        <f t="shared" si="8"/>
        <v>6034298.1339999996</v>
      </c>
      <c r="C156" s="33">
        <v>321418820</v>
      </c>
      <c r="D156" s="59">
        <f t="shared" si="9"/>
        <v>18.773941532110655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zoomScale="80" zoomScaleNormal="80" workbookViewId="0">
      <selection activeCell="B33" sqref="B33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66" t="s">
        <v>1</v>
      </c>
      <c r="B5" s="28" t="s">
        <v>9</v>
      </c>
      <c r="C5" s="28" t="s">
        <v>39</v>
      </c>
      <c r="D5" s="28" t="s">
        <v>24</v>
      </c>
    </row>
    <row r="6" spans="1:10" x14ac:dyDescent="0.25">
      <c r="A6" s="31">
        <v>1995</v>
      </c>
      <c r="B6" s="55">
        <f>'Export '!E2</f>
        <v>451159.15299999999</v>
      </c>
      <c r="C6" s="33">
        <v>37472184</v>
      </c>
      <c r="D6" s="60">
        <f>(B6*1000/C6)</f>
        <v>12.039841419437948</v>
      </c>
    </row>
    <row r="7" spans="1:10" x14ac:dyDescent="0.25">
      <c r="A7" s="32">
        <v>1996</v>
      </c>
      <c r="B7" s="55">
        <f>'Export '!E3</f>
        <v>393438.69799999997</v>
      </c>
      <c r="C7" s="34">
        <v>38068050</v>
      </c>
      <c r="D7" s="60">
        <f t="shared" ref="D7:D26" si="0">(B7*1000/C7)</f>
        <v>10.335141884073389</v>
      </c>
    </row>
    <row r="8" spans="1:10" x14ac:dyDescent="0.25">
      <c r="A8" s="31">
        <v>1997</v>
      </c>
      <c r="B8" s="55">
        <f>'Export '!E4</f>
        <v>348619.28499999997</v>
      </c>
      <c r="C8" s="33">
        <v>38635691</v>
      </c>
      <c r="D8" s="60">
        <f t="shared" si="0"/>
        <v>9.023244465848947</v>
      </c>
    </row>
    <row r="9" spans="1:10" x14ac:dyDescent="0.25">
      <c r="A9" s="32">
        <v>1998</v>
      </c>
      <c r="B9" s="55">
        <f>'Export '!E5</f>
        <v>334497.745</v>
      </c>
      <c r="C9" s="34">
        <v>39184456</v>
      </c>
      <c r="D9" s="60">
        <f t="shared" si="0"/>
        <v>8.5364907196874196</v>
      </c>
    </row>
    <row r="10" spans="1:10" x14ac:dyDescent="0.25">
      <c r="A10" s="31">
        <v>1999</v>
      </c>
      <c r="B10" s="55">
        <f>'Export '!E6</f>
        <v>345779.962</v>
      </c>
      <c r="C10" s="33">
        <v>39730798</v>
      </c>
      <c r="D10" s="60">
        <f t="shared" si="0"/>
        <v>8.7030711540201136</v>
      </c>
    </row>
    <row r="11" spans="1:10" x14ac:dyDescent="0.25">
      <c r="A11" s="32">
        <v>2000</v>
      </c>
      <c r="B11" s="55">
        <f>'Export '!E7</f>
        <v>380693.55300000001</v>
      </c>
      <c r="C11" s="34">
        <v>40295563</v>
      </c>
      <c r="D11" s="60">
        <f t="shared" si="0"/>
        <v>9.4475303149381489</v>
      </c>
    </row>
    <row r="12" spans="1:10" x14ac:dyDescent="0.25">
      <c r="A12" s="31">
        <v>2001</v>
      </c>
      <c r="B12" s="55">
        <f>'Export '!E8</f>
        <v>366918.20699999999</v>
      </c>
      <c r="C12" s="33">
        <v>40813541</v>
      </c>
      <c r="D12" s="60">
        <f t="shared" si="0"/>
        <v>8.9901096060251184</v>
      </c>
    </row>
    <row r="13" spans="1:10" x14ac:dyDescent="0.25">
      <c r="A13" s="32">
        <v>2002</v>
      </c>
      <c r="B13" s="55">
        <f>'Export '!E9</f>
        <v>350813.31199999998</v>
      </c>
      <c r="C13" s="34">
        <v>41328824</v>
      </c>
      <c r="D13" s="60">
        <f t="shared" si="0"/>
        <v>8.4883448897553926</v>
      </c>
    </row>
    <row r="14" spans="1:10" x14ac:dyDescent="0.25">
      <c r="A14" s="31">
        <v>2003</v>
      </c>
      <c r="B14" s="55">
        <f>'Export '!E10</f>
        <v>513378.02500000002</v>
      </c>
      <c r="C14" s="33">
        <v>41848959</v>
      </c>
      <c r="D14" s="60">
        <f t="shared" si="0"/>
        <v>12.267402517706593</v>
      </c>
    </row>
    <row r="15" spans="1:10" x14ac:dyDescent="0.25">
      <c r="A15" s="32">
        <v>2004</v>
      </c>
      <c r="B15" s="55">
        <f>'Export '!E11</f>
        <v>617700.25100000005</v>
      </c>
      <c r="C15" s="34">
        <v>42368489</v>
      </c>
      <c r="D15" s="60">
        <f t="shared" si="0"/>
        <v>14.579237201496612</v>
      </c>
    </row>
    <row r="16" spans="1:10" x14ac:dyDescent="0.25">
      <c r="A16" s="31">
        <v>2005</v>
      </c>
      <c r="B16" s="55">
        <f>'Export '!E12</f>
        <v>580702.82299999997</v>
      </c>
      <c r="C16" s="33">
        <v>42888592</v>
      </c>
      <c r="D16" s="60">
        <f t="shared" si="0"/>
        <v>13.539796853205161</v>
      </c>
    </row>
    <row r="17" spans="1:10" x14ac:dyDescent="0.25">
      <c r="A17" s="32">
        <v>2006</v>
      </c>
      <c r="B17" s="55">
        <f>'Export '!E13</f>
        <v>516092.30200000003</v>
      </c>
      <c r="C17" s="34">
        <v>43405956</v>
      </c>
      <c r="D17" s="60">
        <f t="shared" si="0"/>
        <v>11.889895985702976</v>
      </c>
    </row>
    <row r="18" spans="1:10" x14ac:dyDescent="0.25">
      <c r="A18" s="31">
        <v>2007</v>
      </c>
      <c r="B18" s="55">
        <f>'Export '!E14</f>
        <v>401135.24300000002</v>
      </c>
      <c r="C18" s="33">
        <v>43926929</v>
      </c>
      <c r="D18" s="60">
        <f t="shared" si="0"/>
        <v>9.1318754151923525</v>
      </c>
    </row>
    <row r="19" spans="1:10" x14ac:dyDescent="0.25">
      <c r="A19" s="32">
        <v>2008</v>
      </c>
      <c r="B19" s="55">
        <f>'Export '!E15</f>
        <v>374161.81400000001</v>
      </c>
      <c r="C19" s="34">
        <v>44451147</v>
      </c>
      <c r="D19" s="60">
        <f t="shared" si="0"/>
        <v>8.4173714122607457</v>
      </c>
    </row>
    <row r="20" spans="1:10" x14ac:dyDescent="0.25">
      <c r="A20" s="31">
        <v>2009</v>
      </c>
      <c r="B20" s="55">
        <f>'Export '!E16</f>
        <v>274004.13</v>
      </c>
      <c r="C20" s="33">
        <v>44978832</v>
      </c>
      <c r="D20" s="60">
        <f t="shared" si="0"/>
        <v>6.0918462711526171</v>
      </c>
    </row>
    <row r="21" spans="1:10" x14ac:dyDescent="0.25">
      <c r="A21" s="32">
        <v>2010</v>
      </c>
      <c r="B21" s="55">
        <f>'Export '!E17</f>
        <v>321676.74300000002</v>
      </c>
      <c r="C21" s="34">
        <v>45509584</v>
      </c>
      <c r="D21" s="60">
        <f t="shared" si="0"/>
        <v>7.068329673151923</v>
      </c>
    </row>
    <row r="22" spans="1:10" x14ac:dyDescent="0.25">
      <c r="A22" s="31">
        <v>2011</v>
      </c>
      <c r="B22" s="55">
        <f>'Export '!E18</f>
        <v>308873.90100000001</v>
      </c>
      <c r="C22" s="33">
        <v>46044601</v>
      </c>
      <c r="D22" s="60">
        <f t="shared" si="0"/>
        <v>6.7081458909807905</v>
      </c>
    </row>
    <row r="23" spans="1:10" x14ac:dyDescent="0.25">
      <c r="A23" s="32">
        <v>2012</v>
      </c>
      <c r="B23" s="55">
        <f>'Export '!E19</f>
        <v>299670.00900000002</v>
      </c>
      <c r="C23" s="34">
        <v>46581823</v>
      </c>
      <c r="D23" s="60">
        <f t="shared" si="0"/>
        <v>6.4331962491034327</v>
      </c>
    </row>
    <row r="24" spans="1:10" x14ac:dyDescent="0.25">
      <c r="A24" s="31">
        <v>2013</v>
      </c>
      <c r="B24" s="55">
        <f>'Export '!E20</f>
        <v>329579.13900000002</v>
      </c>
      <c r="C24" s="33">
        <v>47121089</v>
      </c>
      <c r="D24" s="60">
        <f t="shared" si="0"/>
        <v>6.994302253922867</v>
      </c>
    </row>
    <row r="25" spans="1:10" x14ac:dyDescent="0.25">
      <c r="A25" s="32">
        <v>2014</v>
      </c>
      <c r="B25" s="55">
        <f>'Export '!E21</f>
        <v>325956.527</v>
      </c>
      <c r="C25" s="34">
        <v>47661787</v>
      </c>
      <c r="D25" s="60">
        <f t="shared" si="0"/>
        <v>6.8389489256875748</v>
      </c>
    </row>
    <row r="26" spans="1:10" x14ac:dyDescent="0.25">
      <c r="A26" s="31">
        <v>2015</v>
      </c>
      <c r="B26" s="55">
        <f>'Export '!E22</f>
        <v>365398.20400000003</v>
      </c>
      <c r="C26" s="33">
        <v>48203405</v>
      </c>
      <c r="D26" s="60">
        <f t="shared" si="0"/>
        <v>7.5803401025301014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66" t="s">
        <v>1</v>
      </c>
      <c r="B31" s="28" t="s">
        <v>19</v>
      </c>
      <c r="C31" s="28" t="s">
        <v>39</v>
      </c>
      <c r="D31" s="28" t="s">
        <v>78</v>
      </c>
    </row>
    <row r="32" spans="1:10" x14ac:dyDescent="0.25">
      <c r="A32" s="31">
        <v>1995</v>
      </c>
      <c r="B32" s="55">
        <f>'Import '!E2</f>
        <v>154664.68199999997</v>
      </c>
      <c r="C32" s="33">
        <v>37472184</v>
      </c>
      <c r="D32" s="59">
        <f>(B32/C32)*1000</f>
        <v>4.1274530996111674</v>
      </c>
    </row>
    <row r="33" spans="1:4" x14ac:dyDescent="0.25">
      <c r="A33" s="32">
        <v>1996</v>
      </c>
      <c r="B33" s="55">
        <f>'Import '!E3</f>
        <v>135894.70699999999</v>
      </c>
      <c r="C33" s="34">
        <v>38068050</v>
      </c>
      <c r="D33" s="59">
        <f t="shared" ref="D33:D52" si="1">(B33/C33)*1000</f>
        <v>3.5697837688034979</v>
      </c>
    </row>
    <row r="34" spans="1:4" x14ac:dyDescent="0.25">
      <c r="A34" s="31">
        <v>1997</v>
      </c>
      <c r="B34" s="55">
        <f>'Import '!E4</f>
        <v>165239.06700000001</v>
      </c>
      <c r="C34" s="33">
        <v>38635691</v>
      </c>
      <c r="D34" s="59">
        <f t="shared" si="1"/>
        <v>4.2768503092127954</v>
      </c>
    </row>
    <row r="35" spans="1:4" x14ac:dyDescent="0.25">
      <c r="A35" s="32">
        <v>1998</v>
      </c>
      <c r="B35" s="55">
        <f>'Import '!E5</f>
        <v>144871.351</v>
      </c>
      <c r="C35" s="34">
        <v>39184456</v>
      </c>
      <c r="D35" s="59">
        <f t="shared" si="1"/>
        <v>3.6971637682044123</v>
      </c>
    </row>
    <row r="36" spans="1:4" x14ac:dyDescent="0.25">
      <c r="A36" s="31">
        <v>1999</v>
      </c>
      <c r="B36" s="55">
        <f>'Import '!E6</f>
        <v>139729.405</v>
      </c>
      <c r="C36" s="33">
        <v>39730798</v>
      </c>
      <c r="D36" s="59">
        <f t="shared" si="1"/>
        <v>3.516904065204026</v>
      </c>
    </row>
    <row r="37" spans="1:4" x14ac:dyDescent="0.25">
      <c r="A37" s="32">
        <v>2000</v>
      </c>
      <c r="B37" s="55">
        <f>'Import '!E7</f>
        <v>150289.65900000001</v>
      </c>
      <c r="C37" s="34">
        <v>40295563</v>
      </c>
      <c r="D37" s="59">
        <f t="shared" si="1"/>
        <v>3.7296825707584733</v>
      </c>
    </row>
    <row r="38" spans="1:4" x14ac:dyDescent="0.25">
      <c r="A38" s="31">
        <v>2001</v>
      </c>
      <c r="B38" s="55">
        <f>'Import '!E8</f>
        <v>116169.345</v>
      </c>
      <c r="C38" s="33">
        <v>40813541</v>
      </c>
      <c r="D38" s="59">
        <f t="shared" si="1"/>
        <v>2.8463432026150342</v>
      </c>
    </row>
    <row r="39" spans="1:4" x14ac:dyDescent="0.25">
      <c r="A39" s="32">
        <v>2002</v>
      </c>
      <c r="B39" s="55">
        <f>'Import '!E9</f>
        <v>96083.999000000011</v>
      </c>
      <c r="C39" s="34">
        <v>41328824</v>
      </c>
      <c r="D39" s="59">
        <f t="shared" si="1"/>
        <v>2.3248665144694178</v>
      </c>
    </row>
    <row r="40" spans="1:4" x14ac:dyDescent="0.25">
      <c r="A40" s="31">
        <v>2003</v>
      </c>
      <c r="B40" s="55">
        <f>'Import '!E10</f>
        <v>141653.79399999999</v>
      </c>
      <c r="C40" s="33">
        <v>41848959</v>
      </c>
      <c r="D40" s="59">
        <f t="shared" si="1"/>
        <v>3.3848821424685855</v>
      </c>
    </row>
    <row r="41" spans="1:4" x14ac:dyDescent="0.25">
      <c r="A41" s="32">
        <v>2004</v>
      </c>
      <c r="B41" s="55">
        <f>'Import '!E11</f>
        <v>144515.05799999996</v>
      </c>
      <c r="C41" s="34">
        <v>42368489</v>
      </c>
      <c r="D41" s="59">
        <f t="shared" si="1"/>
        <v>3.4109089422565897</v>
      </c>
    </row>
    <row r="42" spans="1:4" x14ac:dyDescent="0.25">
      <c r="A42" s="31">
        <v>2005</v>
      </c>
      <c r="B42" s="55">
        <f>'Import '!E12</f>
        <v>154362.39199999999</v>
      </c>
      <c r="C42" s="33">
        <v>42888592</v>
      </c>
      <c r="D42" s="59">
        <f t="shared" si="1"/>
        <v>3.5991480438434533</v>
      </c>
    </row>
    <row r="43" spans="1:4" x14ac:dyDescent="0.25">
      <c r="A43" s="32">
        <v>2006</v>
      </c>
      <c r="B43" s="55">
        <f>'Import '!E13</f>
        <v>182524.00300000003</v>
      </c>
      <c r="C43" s="34">
        <v>43405956</v>
      </c>
      <c r="D43" s="59">
        <f t="shared" si="1"/>
        <v>4.2050451094776031</v>
      </c>
    </row>
    <row r="44" spans="1:4" x14ac:dyDescent="0.25">
      <c r="A44" s="31">
        <v>2007</v>
      </c>
      <c r="B44" s="55">
        <f>'Import '!E14</f>
        <v>160934.09700000001</v>
      </c>
      <c r="C44" s="33">
        <v>43926929</v>
      </c>
      <c r="D44" s="59">
        <f t="shared" si="1"/>
        <v>3.6636773993465379</v>
      </c>
    </row>
    <row r="45" spans="1:4" x14ac:dyDescent="0.25">
      <c r="A45" s="32">
        <v>2008</v>
      </c>
      <c r="B45" s="55">
        <f>'Import '!E15</f>
        <v>163641.53400000001</v>
      </c>
      <c r="C45" s="34">
        <v>44451147</v>
      </c>
      <c r="D45" s="59">
        <f t="shared" si="1"/>
        <v>3.6813793353858792</v>
      </c>
    </row>
    <row r="46" spans="1:4" x14ac:dyDescent="0.25">
      <c r="A46" s="31">
        <v>2009</v>
      </c>
      <c r="B46" s="55">
        <f>'Import '!E16</f>
        <v>102101.81</v>
      </c>
      <c r="C46" s="33">
        <v>44978832</v>
      </c>
      <c r="D46" s="59">
        <f t="shared" si="1"/>
        <v>2.2699969176611789</v>
      </c>
    </row>
    <row r="47" spans="1:4" x14ac:dyDescent="0.25">
      <c r="A47" s="32">
        <v>2010</v>
      </c>
      <c r="B47" s="55">
        <f>'Import '!E17</f>
        <v>113526.41</v>
      </c>
      <c r="C47" s="34">
        <v>45509584</v>
      </c>
      <c r="D47" s="59">
        <f t="shared" si="1"/>
        <v>2.4945604864241342</v>
      </c>
    </row>
    <row r="48" spans="1:4" x14ac:dyDescent="0.25">
      <c r="A48" s="31">
        <v>2011</v>
      </c>
      <c r="B48" s="55">
        <f>'Import '!E18</f>
        <v>145380.54699999999</v>
      </c>
      <c r="C48" s="33">
        <v>46044601</v>
      </c>
      <c r="D48" s="59">
        <f t="shared" si="1"/>
        <v>3.1573853142955892</v>
      </c>
    </row>
    <row r="49" spans="1:10" x14ac:dyDescent="0.25">
      <c r="A49" s="32">
        <v>2012</v>
      </c>
      <c r="B49" s="55">
        <f>'Import '!E19</f>
        <v>141996.63200000001</v>
      </c>
      <c r="C49" s="34">
        <v>46581823</v>
      </c>
      <c r="D49" s="59">
        <f t="shared" si="1"/>
        <v>3.0483270695524305</v>
      </c>
    </row>
    <row r="50" spans="1:10" x14ac:dyDescent="0.25">
      <c r="A50" s="31">
        <v>2013</v>
      </c>
      <c r="B50" s="55">
        <f>'Import '!E20</f>
        <v>187382.34</v>
      </c>
      <c r="C50" s="33">
        <v>47121089</v>
      </c>
      <c r="D50" s="59">
        <f t="shared" si="1"/>
        <v>3.9766131041665864</v>
      </c>
    </row>
    <row r="51" spans="1:10" x14ac:dyDescent="0.25">
      <c r="A51" s="32">
        <v>2014</v>
      </c>
      <c r="B51" s="55">
        <f>'Import '!E21</f>
        <v>156754.69</v>
      </c>
      <c r="C51" s="34">
        <v>47661787</v>
      </c>
      <c r="D51" s="59">
        <f t="shared" si="1"/>
        <v>3.2888966164864946</v>
      </c>
    </row>
    <row r="52" spans="1:10" x14ac:dyDescent="0.25">
      <c r="A52" s="31">
        <v>2015</v>
      </c>
      <c r="B52" s="55">
        <f>'Import '!E22</f>
        <v>153467.99900000001</v>
      </c>
      <c r="C52" s="33">
        <v>48203405</v>
      </c>
      <c r="D52" s="59">
        <f t="shared" si="1"/>
        <v>3.1837584710042792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66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B32+B6</f>
        <v>605823.83499999996</v>
      </c>
      <c r="C57" s="33">
        <v>37472184</v>
      </c>
      <c r="D57" s="29">
        <f>(B57/C57)*1000</f>
        <v>16.167294519049115</v>
      </c>
    </row>
    <row r="58" spans="1:10" x14ac:dyDescent="0.25">
      <c r="A58" s="32">
        <v>1996</v>
      </c>
      <c r="B58" s="55">
        <f t="shared" ref="B58:B77" si="2">B33+B7</f>
        <v>529333.40500000003</v>
      </c>
      <c r="C58" s="34">
        <v>38068050</v>
      </c>
      <c r="D58" s="29">
        <f t="shared" ref="D58:D77" si="3">(B58/C58)*1000</f>
        <v>13.904925652876889</v>
      </c>
    </row>
    <row r="59" spans="1:10" x14ac:dyDescent="0.25">
      <c r="A59" s="31">
        <v>1997</v>
      </c>
      <c r="B59" s="55">
        <f t="shared" si="2"/>
        <v>513858.35199999996</v>
      </c>
      <c r="C59" s="33">
        <v>38635691</v>
      </c>
      <c r="D59" s="29">
        <f t="shared" si="3"/>
        <v>13.300094775061742</v>
      </c>
    </row>
    <row r="60" spans="1:10" x14ac:dyDescent="0.25">
      <c r="A60" s="32">
        <v>1998</v>
      </c>
      <c r="B60" s="55">
        <f t="shared" si="2"/>
        <v>479369.09600000002</v>
      </c>
      <c r="C60" s="34">
        <v>39184456</v>
      </c>
      <c r="D60" s="29">
        <f t="shared" si="3"/>
        <v>12.233654487891831</v>
      </c>
    </row>
    <row r="61" spans="1:10" x14ac:dyDescent="0.25">
      <c r="A61" s="31">
        <v>1999</v>
      </c>
      <c r="B61" s="55">
        <f t="shared" si="2"/>
        <v>485509.36699999997</v>
      </c>
      <c r="C61" s="33">
        <v>39730798</v>
      </c>
      <c r="D61" s="29">
        <f t="shared" si="3"/>
        <v>12.219975219224137</v>
      </c>
    </row>
    <row r="62" spans="1:10" x14ac:dyDescent="0.25">
      <c r="A62" s="32">
        <v>2000</v>
      </c>
      <c r="B62" s="55">
        <f t="shared" si="2"/>
        <v>530983.21200000006</v>
      </c>
      <c r="C62" s="34">
        <v>40295563</v>
      </c>
      <c r="D62" s="29">
        <f t="shared" si="3"/>
        <v>13.177212885696623</v>
      </c>
    </row>
    <row r="63" spans="1:10" x14ac:dyDescent="0.25">
      <c r="A63" s="31">
        <v>2001</v>
      </c>
      <c r="B63" s="55">
        <f t="shared" si="2"/>
        <v>483087.55200000003</v>
      </c>
      <c r="C63" s="33">
        <v>40813541</v>
      </c>
      <c r="D63" s="29">
        <f t="shared" si="3"/>
        <v>11.836452808640152</v>
      </c>
    </row>
    <row r="64" spans="1:10" x14ac:dyDescent="0.25">
      <c r="A64" s="32">
        <v>2002</v>
      </c>
      <c r="B64" s="55">
        <f t="shared" si="2"/>
        <v>446897.31099999999</v>
      </c>
      <c r="C64" s="34">
        <v>41328824</v>
      </c>
      <c r="D64" s="29">
        <f t="shared" si="3"/>
        <v>10.813211404224809</v>
      </c>
    </row>
    <row r="65" spans="1:4" x14ac:dyDescent="0.25">
      <c r="A65" s="31">
        <v>2003</v>
      </c>
      <c r="B65" s="55">
        <f t="shared" si="2"/>
        <v>655031.81900000002</v>
      </c>
      <c r="C65" s="33">
        <v>41848959</v>
      </c>
      <c r="D65" s="29">
        <f t="shared" si="3"/>
        <v>15.65228466017518</v>
      </c>
    </row>
    <row r="66" spans="1:4" x14ac:dyDescent="0.25">
      <c r="A66" s="32">
        <v>2004</v>
      </c>
      <c r="B66" s="55">
        <f t="shared" si="2"/>
        <v>762215.30900000001</v>
      </c>
      <c r="C66" s="34">
        <v>42368489</v>
      </c>
      <c r="D66" s="29">
        <f t="shared" si="3"/>
        <v>17.990146143753201</v>
      </c>
    </row>
    <row r="67" spans="1:4" x14ac:dyDescent="0.25">
      <c r="A67" s="31">
        <v>2005</v>
      </c>
      <c r="B67" s="55">
        <f t="shared" si="2"/>
        <v>735065.21499999997</v>
      </c>
      <c r="C67" s="33">
        <v>42888592</v>
      </c>
      <c r="D67" s="29">
        <f t="shared" si="3"/>
        <v>17.138944897048614</v>
      </c>
    </row>
    <row r="68" spans="1:4" x14ac:dyDescent="0.25">
      <c r="A68" s="32">
        <v>2006</v>
      </c>
      <c r="B68" s="55">
        <f t="shared" si="2"/>
        <v>698616.30500000005</v>
      </c>
      <c r="C68" s="34">
        <v>43405956</v>
      </c>
      <c r="D68" s="29">
        <f t="shared" si="3"/>
        <v>16.09494109518058</v>
      </c>
    </row>
    <row r="69" spans="1:4" x14ac:dyDescent="0.25">
      <c r="A69" s="31">
        <v>2007</v>
      </c>
      <c r="B69" s="55">
        <f t="shared" si="2"/>
        <v>562069.34000000008</v>
      </c>
      <c r="C69" s="33">
        <v>43926929</v>
      </c>
      <c r="D69" s="29">
        <f t="shared" si="3"/>
        <v>12.795552814538892</v>
      </c>
    </row>
    <row r="70" spans="1:4" x14ac:dyDescent="0.25">
      <c r="A70" s="32">
        <v>2008</v>
      </c>
      <c r="B70" s="55">
        <f t="shared" si="2"/>
        <v>537803.348</v>
      </c>
      <c r="C70" s="34">
        <v>44451147</v>
      </c>
      <c r="D70" s="29">
        <f t="shared" si="3"/>
        <v>12.098750747646623</v>
      </c>
    </row>
    <row r="71" spans="1:4" x14ac:dyDescent="0.25">
      <c r="A71" s="31">
        <v>2009</v>
      </c>
      <c r="B71" s="55">
        <f t="shared" si="2"/>
        <v>376105.94</v>
      </c>
      <c r="C71" s="33">
        <v>44978832</v>
      </c>
      <c r="D71" s="29">
        <f t="shared" si="3"/>
        <v>8.3618431888137952</v>
      </c>
    </row>
    <row r="72" spans="1:4" x14ac:dyDescent="0.25">
      <c r="A72" s="32">
        <v>2010</v>
      </c>
      <c r="B72" s="55">
        <f t="shared" si="2"/>
        <v>435203.15300000005</v>
      </c>
      <c r="C72" s="34">
        <v>45509584</v>
      </c>
      <c r="D72" s="29">
        <f t="shared" si="3"/>
        <v>9.5628901595760585</v>
      </c>
    </row>
    <row r="73" spans="1:4" x14ac:dyDescent="0.25">
      <c r="A73" s="31">
        <v>2011</v>
      </c>
      <c r="B73" s="55">
        <f t="shared" si="2"/>
        <v>454254.44799999997</v>
      </c>
      <c r="C73" s="33">
        <v>46044601</v>
      </c>
      <c r="D73" s="29">
        <f t="shared" si="3"/>
        <v>9.8655312052763797</v>
      </c>
    </row>
    <row r="74" spans="1:4" x14ac:dyDescent="0.25">
      <c r="A74" s="32">
        <v>2012</v>
      </c>
      <c r="B74" s="55">
        <f t="shared" si="2"/>
        <v>441666.64100000006</v>
      </c>
      <c r="C74" s="34">
        <v>46581823</v>
      </c>
      <c r="D74" s="29">
        <f t="shared" si="3"/>
        <v>9.4815233186558636</v>
      </c>
    </row>
    <row r="75" spans="1:4" x14ac:dyDescent="0.25">
      <c r="A75" s="31">
        <v>2013</v>
      </c>
      <c r="B75" s="55">
        <f t="shared" si="2"/>
        <v>516961.47900000005</v>
      </c>
      <c r="C75" s="33">
        <v>47121089</v>
      </c>
      <c r="D75" s="29">
        <f t="shared" si="3"/>
        <v>10.970915358089455</v>
      </c>
    </row>
    <row r="76" spans="1:4" x14ac:dyDescent="0.25">
      <c r="A76" s="32">
        <v>2014</v>
      </c>
      <c r="B76" s="55">
        <f t="shared" si="2"/>
        <v>482711.217</v>
      </c>
      <c r="C76" s="34">
        <v>47661787</v>
      </c>
      <c r="D76" s="29">
        <f t="shared" si="3"/>
        <v>10.12784554217407</v>
      </c>
    </row>
    <row r="77" spans="1:4" x14ac:dyDescent="0.25">
      <c r="A77" s="31">
        <v>2015</v>
      </c>
      <c r="B77" s="55">
        <f t="shared" si="2"/>
        <v>518866.20300000004</v>
      </c>
      <c r="C77" s="33">
        <v>48203405</v>
      </c>
      <c r="D77" s="29">
        <f t="shared" si="3"/>
        <v>10.764098573534381</v>
      </c>
    </row>
    <row r="78" spans="1:4" x14ac:dyDescent="0.25">
      <c r="A78" t="s">
        <v>59</v>
      </c>
    </row>
    <row r="83" spans="1:10" x14ac:dyDescent="0.25">
      <c r="A83" s="108" t="s">
        <v>20</v>
      </c>
      <c r="B83" s="108"/>
      <c r="C83" s="108"/>
      <c r="D83" s="108"/>
      <c r="F83" s="7" t="s">
        <v>40</v>
      </c>
      <c r="I83" s="1" t="s">
        <v>6</v>
      </c>
      <c r="J83" s="7" t="s">
        <v>45</v>
      </c>
    </row>
    <row r="84" spans="1:10" ht="60" x14ac:dyDescent="0.25">
      <c r="A84" s="66" t="s">
        <v>1</v>
      </c>
      <c r="B84" s="28" t="s">
        <v>4</v>
      </c>
      <c r="C84" s="28" t="s">
        <v>21</v>
      </c>
      <c r="D84" s="28" t="s">
        <v>24</v>
      </c>
    </row>
    <row r="85" spans="1:10" x14ac:dyDescent="0.25">
      <c r="A85" s="31">
        <v>1995</v>
      </c>
      <c r="B85" s="55">
        <f t="shared" ref="B85:B105" si="4">B32</f>
        <v>154664.68199999997</v>
      </c>
      <c r="C85" s="33">
        <v>266398000</v>
      </c>
      <c r="D85" s="59">
        <f>(B85/C85)*1000</f>
        <v>0.58057748932049025</v>
      </c>
    </row>
    <row r="86" spans="1:10" x14ac:dyDescent="0.25">
      <c r="A86" s="32">
        <v>1996</v>
      </c>
      <c r="B86" s="55">
        <f t="shared" si="4"/>
        <v>135894.70699999999</v>
      </c>
      <c r="C86" s="34">
        <v>268930000</v>
      </c>
      <c r="D86" s="59">
        <f t="shared" ref="D86:D105" si="5">(B86/C86)*1000</f>
        <v>0.50531627932919343</v>
      </c>
    </row>
    <row r="87" spans="1:10" x14ac:dyDescent="0.25">
      <c r="A87" s="31">
        <v>1997</v>
      </c>
      <c r="B87" s="55">
        <f t="shared" si="4"/>
        <v>165239.06700000001</v>
      </c>
      <c r="C87" s="33">
        <v>271387000</v>
      </c>
      <c r="D87" s="59">
        <f t="shared" si="5"/>
        <v>0.60886876305792104</v>
      </c>
    </row>
    <row r="88" spans="1:10" x14ac:dyDescent="0.25">
      <c r="A88" s="32">
        <v>1998</v>
      </c>
      <c r="B88" s="55">
        <f t="shared" si="4"/>
        <v>144871.351</v>
      </c>
      <c r="C88" s="34">
        <v>271584000</v>
      </c>
      <c r="D88" s="59">
        <f t="shared" si="5"/>
        <v>0.53343109682455525</v>
      </c>
    </row>
    <row r="89" spans="1:10" x14ac:dyDescent="0.25">
      <c r="A89" s="31">
        <v>1999</v>
      </c>
      <c r="B89" s="55">
        <f t="shared" si="4"/>
        <v>139729.405</v>
      </c>
      <c r="C89" s="33">
        <v>274024000</v>
      </c>
      <c r="D89" s="59">
        <f t="shared" si="5"/>
        <v>0.50991666788310519</v>
      </c>
    </row>
    <row r="90" spans="1:10" x14ac:dyDescent="0.25">
      <c r="A90" s="32">
        <v>2000</v>
      </c>
      <c r="B90" s="55">
        <f t="shared" si="4"/>
        <v>150289.65900000001</v>
      </c>
      <c r="C90" s="34">
        <v>284968955</v>
      </c>
      <c r="D90" s="59">
        <f t="shared" si="5"/>
        <v>0.52738958529710733</v>
      </c>
    </row>
    <row r="91" spans="1:10" x14ac:dyDescent="0.25">
      <c r="A91" s="31">
        <v>2001</v>
      </c>
      <c r="B91" s="55">
        <f t="shared" si="4"/>
        <v>116169.345</v>
      </c>
      <c r="C91" s="33">
        <v>287625193</v>
      </c>
      <c r="D91" s="59">
        <f t="shared" si="5"/>
        <v>0.4038914108612176</v>
      </c>
    </row>
    <row r="92" spans="1:10" x14ac:dyDescent="0.25">
      <c r="A92" s="32">
        <v>2002</v>
      </c>
      <c r="B92" s="55">
        <f t="shared" si="4"/>
        <v>96083.999000000011</v>
      </c>
      <c r="C92" s="34">
        <v>290107933</v>
      </c>
      <c r="D92" s="59">
        <f t="shared" si="5"/>
        <v>0.33120086723033532</v>
      </c>
    </row>
    <row r="93" spans="1:10" x14ac:dyDescent="0.25">
      <c r="A93" s="31">
        <v>2003</v>
      </c>
      <c r="B93" s="55">
        <f t="shared" si="4"/>
        <v>141653.79399999999</v>
      </c>
      <c r="C93" s="33">
        <v>292805298</v>
      </c>
      <c r="D93" s="59">
        <f t="shared" si="5"/>
        <v>0.48378152638481287</v>
      </c>
    </row>
    <row r="94" spans="1:10" x14ac:dyDescent="0.25">
      <c r="A94" s="32">
        <v>2004</v>
      </c>
      <c r="B94" s="55">
        <f t="shared" si="4"/>
        <v>144515.05799999996</v>
      </c>
      <c r="C94" s="34">
        <v>295516599</v>
      </c>
      <c r="D94" s="59">
        <f t="shared" si="5"/>
        <v>0.48902517993583144</v>
      </c>
    </row>
    <row r="95" spans="1:10" x14ac:dyDescent="0.25">
      <c r="A95" s="31">
        <v>2005</v>
      </c>
      <c r="B95" s="55">
        <f t="shared" si="4"/>
        <v>154362.39199999999</v>
      </c>
      <c r="C95" s="33">
        <v>298379912</v>
      </c>
      <c r="D95" s="59">
        <f t="shared" si="5"/>
        <v>0.51733506778432181</v>
      </c>
    </row>
    <row r="96" spans="1:10" x14ac:dyDescent="0.25">
      <c r="A96" s="32">
        <v>2006</v>
      </c>
      <c r="B96" s="55">
        <f t="shared" si="4"/>
        <v>182524.00300000003</v>
      </c>
      <c r="C96" s="34">
        <v>301231207</v>
      </c>
      <c r="D96" s="59">
        <f t="shared" si="5"/>
        <v>0.60592660640237062</v>
      </c>
    </row>
    <row r="97" spans="1:10" x14ac:dyDescent="0.25">
      <c r="A97" s="31">
        <v>2007</v>
      </c>
      <c r="B97" s="55">
        <f t="shared" si="4"/>
        <v>160934.09700000001</v>
      </c>
      <c r="C97" s="33">
        <v>304093966</v>
      </c>
      <c r="D97" s="59">
        <f t="shared" si="5"/>
        <v>0.52922489425521846</v>
      </c>
    </row>
    <row r="98" spans="1:10" x14ac:dyDescent="0.25">
      <c r="A98" s="32">
        <v>2008</v>
      </c>
      <c r="B98" s="55">
        <f t="shared" si="4"/>
        <v>163641.53400000001</v>
      </c>
      <c r="C98" s="34">
        <v>306771529</v>
      </c>
      <c r="D98" s="59">
        <f t="shared" si="5"/>
        <v>0.53343129505345988</v>
      </c>
    </row>
    <row r="99" spans="1:10" x14ac:dyDescent="0.25">
      <c r="A99" s="31">
        <v>2009</v>
      </c>
      <c r="B99" s="55">
        <f t="shared" si="4"/>
        <v>102101.81</v>
      </c>
      <c r="C99" s="33">
        <v>308745538</v>
      </c>
      <c r="D99" s="59">
        <f t="shared" si="5"/>
        <v>0.33069890065909224</v>
      </c>
    </row>
    <row r="100" spans="1:10" x14ac:dyDescent="0.25">
      <c r="A100" s="32">
        <v>2010</v>
      </c>
      <c r="B100" s="55">
        <f t="shared" si="4"/>
        <v>113526.41</v>
      </c>
      <c r="C100" s="34">
        <v>309347057</v>
      </c>
      <c r="D100" s="59">
        <f t="shared" si="5"/>
        <v>0.36698719910563105</v>
      </c>
    </row>
    <row r="101" spans="1:10" x14ac:dyDescent="0.25">
      <c r="A101" s="31">
        <v>2011</v>
      </c>
      <c r="B101" s="55">
        <f t="shared" si="4"/>
        <v>145380.54699999999</v>
      </c>
      <c r="C101" s="33">
        <v>311721632</v>
      </c>
      <c r="D101" s="59">
        <f t="shared" si="5"/>
        <v>0.46637939775703469</v>
      </c>
    </row>
    <row r="102" spans="1:10" x14ac:dyDescent="0.25">
      <c r="A102" s="32">
        <v>2012</v>
      </c>
      <c r="B102" s="55">
        <f t="shared" si="4"/>
        <v>141996.63200000001</v>
      </c>
      <c r="C102" s="34">
        <v>314112078</v>
      </c>
      <c r="D102" s="59">
        <f t="shared" si="5"/>
        <v>0.45205721761517242</v>
      </c>
    </row>
    <row r="103" spans="1:10" x14ac:dyDescent="0.25">
      <c r="A103" s="31">
        <v>2013</v>
      </c>
      <c r="B103" s="55">
        <f t="shared" si="4"/>
        <v>187382.34</v>
      </c>
      <c r="C103" s="33">
        <v>316497531</v>
      </c>
      <c r="D103" s="59">
        <f t="shared" si="5"/>
        <v>0.59204992660748434</v>
      </c>
    </row>
    <row r="104" spans="1:10" x14ac:dyDescent="0.25">
      <c r="A104" s="32">
        <v>2014</v>
      </c>
      <c r="B104" s="55">
        <f t="shared" si="4"/>
        <v>156754.69</v>
      </c>
      <c r="C104" s="34">
        <v>318857056</v>
      </c>
      <c r="D104" s="59">
        <f t="shared" si="5"/>
        <v>0.49161430506339493</v>
      </c>
    </row>
    <row r="105" spans="1:10" x14ac:dyDescent="0.25">
      <c r="A105" s="31">
        <v>2015</v>
      </c>
      <c r="B105" s="55">
        <f t="shared" si="4"/>
        <v>153467.99900000001</v>
      </c>
      <c r="C105" s="33">
        <v>321418820</v>
      </c>
      <c r="D105" s="59">
        <f t="shared" si="5"/>
        <v>0.4774704822822759</v>
      </c>
    </row>
    <row r="106" spans="1:10" x14ac:dyDescent="0.25">
      <c r="A106" t="s">
        <v>54</v>
      </c>
    </row>
    <row r="109" spans="1:10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J109" s="7" t="s">
        <v>46</v>
      </c>
    </row>
    <row r="110" spans="1:10" ht="60" x14ac:dyDescent="0.25">
      <c r="A110" s="66" t="s">
        <v>1</v>
      </c>
      <c r="B110" s="28" t="s">
        <v>10</v>
      </c>
      <c r="C110" s="28" t="s">
        <v>21</v>
      </c>
      <c r="D110" s="28" t="s">
        <v>78</v>
      </c>
    </row>
    <row r="111" spans="1:10" x14ac:dyDescent="0.25">
      <c r="A111" s="31">
        <v>1995</v>
      </c>
      <c r="B111" s="55">
        <f t="shared" ref="B111:B131" si="6">B6</f>
        <v>451159.15299999999</v>
      </c>
      <c r="C111" s="33">
        <v>266398000</v>
      </c>
      <c r="D111" s="87">
        <f>(B111*1000/C111)</f>
        <v>1.6935530784765651</v>
      </c>
    </row>
    <row r="112" spans="1:10" x14ac:dyDescent="0.25">
      <c r="A112" s="32">
        <v>1996</v>
      </c>
      <c r="B112" s="55">
        <f t="shared" si="6"/>
        <v>393438.69799999997</v>
      </c>
      <c r="C112" s="34">
        <v>268930000</v>
      </c>
      <c r="D112" s="87">
        <f t="shared" ref="D112:D131" si="7">(B112*1000/C112)</f>
        <v>1.4629780909530361</v>
      </c>
    </row>
    <row r="113" spans="1:4" x14ac:dyDescent="0.25">
      <c r="A113" s="31">
        <v>1997</v>
      </c>
      <c r="B113" s="55">
        <f t="shared" si="6"/>
        <v>348619.28499999997</v>
      </c>
      <c r="C113" s="33">
        <v>271387000</v>
      </c>
      <c r="D113" s="87">
        <f t="shared" si="7"/>
        <v>1.2845835835909605</v>
      </c>
    </row>
    <row r="114" spans="1:4" x14ac:dyDescent="0.25">
      <c r="A114" s="32">
        <v>1998</v>
      </c>
      <c r="B114" s="55">
        <f t="shared" si="6"/>
        <v>334497.745</v>
      </c>
      <c r="C114" s="34">
        <v>271584000</v>
      </c>
      <c r="D114" s="87">
        <f t="shared" si="7"/>
        <v>1.2316548287086131</v>
      </c>
    </row>
    <row r="115" spans="1:4" x14ac:dyDescent="0.25">
      <c r="A115" s="31">
        <v>1999</v>
      </c>
      <c r="B115" s="55">
        <f t="shared" si="6"/>
        <v>345779.962</v>
      </c>
      <c r="C115" s="33">
        <v>274024000</v>
      </c>
      <c r="D115" s="87">
        <f t="shared" si="7"/>
        <v>1.261860136338423</v>
      </c>
    </row>
    <row r="116" spans="1:4" x14ac:dyDescent="0.25">
      <c r="A116" s="32">
        <v>2000</v>
      </c>
      <c r="B116" s="55">
        <f t="shared" si="6"/>
        <v>380693.55300000001</v>
      </c>
      <c r="C116" s="34">
        <v>284968955</v>
      </c>
      <c r="D116" s="87">
        <f t="shared" si="7"/>
        <v>1.3359123733320355</v>
      </c>
    </row>
    <row r="117" spans="1:4" x14ac:dyDescent="0.25">
      <c r="A117" s="31">
        <v>2001</v>
      </c>
      <c r="B117" s="55">
        <f t="shared" si="6"/>
        <v>366918.20699999999</v>
      </c>
      <c r="C117" s="33">
        <v>287625193</v>
      </c>
      <c r="D117" s="87">
        <f t="shared" si="7"/>
        <v>1.2756817411331558</v>
      </c>
    </row>
    <row r="118" spans="1:4" x14ac:dyDescent="0.25">
      <c r="A118" s="32">
        <v>2002</v>
      </c>
      <c r="B118" s="55">
        <f t="shared" si="6"/>
        <v>350813.31199999998</v>
      </c>
      <c r="C118" s="34">
        <v>290107933</v>
      </c>
      <c r="D118" s="87">
        <f t="shared" si="7"/>
        <v>1.2092510134840055</v>
      </c>
    </row>
    <row r="119" spans="1:4" x14ac:dyDescent="0.25">
      <c r="A119" s="31">
        <v>2003</v>
      </c>
      <c r="B119" s="55">
        <f t="shared" si="6"/>
        <v>513378.02500000002</v>
      </c>
      <c r="C119" s="33">
        <v>292805298</v>
      </c>
      <c r="D119" s="87">
        <f t="shared" si="7"/>
        <v>1.7533085244926134</v>
      </c>
    </row>
    <row r="120" spans="1:4" x14ac:dyDescent="0.25">
      <c r="A120" s="32">
        <v>2004</v>
      </c>
      <c r="B120" s="55">
        <f t="shared" si="6"/>
        <v>617700.25100000005</v>
      </c>
      <c r="C120" s="34">
        <v>295516599</v>
      </c>
      <c r="D120" s="87">
        <f t="shared" si="7"/>
        <v>2.0902387652343006</v>
      </c>
    </row>
    <row r="121" spans="1:4" x14ac:dyDescent="0.25">
      <c r="A121" s="31">
        <v>2005</v>
      </c>
      <c r="B121" s="55">
        <f t="shared" si="6"/>
        <v>580702.82299999997</v>
      </c>
      <c r="C121" s="33">
        <v>298379912</v>
      </c>
      <c r="D121" s="87">
        <f t="shared" si="7"/>
        <v>1.9461860522299503</v>
      </c>
    </row>
    <row r="122" spans="1:4" x14ac:dyDescent="0.25">
      <c r="A122" s="32">
        <v>2006</v>
      </c>
      <c r="B122" s="55">
        <f t="shared" si="6"/>
        <v>516092.30200000003</v>
      </c>
      <c r="C122" s="34">
        <v>301231207</v>
      </c>
      <c r="D122" s="87">
        <f t="shared" si="7"/>
        <v>1.713276347227862</v>
      </c>
    </row>
    <row r="123" spans="1:4" x14ac:dyDescent="0.25">
      <c r="A123" s="31">
        <v>2007</v>
      </c>
      <c r="B123" s="55">
        <f t="shared" si="6"/>
        <v>401135.24300000002</v>
      </c>
      <c r="C123" s="33">
        <v>304093966</v>
      </c>
      <c r="D123" s="87">
        <f t="shared" si="7"/>
        <v>1.3191160886105842</v>
      </c>
    </row>
    <row r="124" spans="1:4" x14ac:dyDescent="0.25">
      <c r="A124" s="32">
        <v>2008</v>
      </c>
      <c r="B124" s="55">
        <f t="shared" si="6"/>
        <v>374161.81400000001</v>
      </c>
      <c r="C124" s="34">
        <v>306771529</v>
      </c>
      <c r="D124" s="87">
        <f t="shared" si="7"/>
        <v>1.2196758128750598</v>
      </c>
    </row>
    <row r="125" spans="1:4" x14ac:dyDescent="0.25">
      <c r="A125" s="31">
        <v>2009</v>
      </c>
      <c r="B125" s="55">
        <f t="shared" si="6"/>
        <v>274004.13</v>
      </c>
      <c r="C125" s="33">
        <v>308745538</v>
      </c>
      <c r="D125" s="87">
        <f t="shared" si="7"/>
        <v>0.88747559486997352</v>
      </c>
    </row>
    <row r="126" spans="1:4" x14ac:dyDescent="0.25">
      <c r="A126" s="32">
        <v>2010</v>
      </c>
      <c r="B126" s="55">
        <f t="shared" si="6"/>
        <v>321676.74300000002</v>
      </c>
      <c r="C126" s="34">
        <v>309347057</v>
      </c>
      <c r="D126" s="87">
        <f t="shared" si="7"/>
        <v>1.0398571304332791</v>
      </c>
    </row>
    <row r="127" spans="1:4" x14ac:dyDescent="0.25">
      <c r="A127" s="31">
        <v>2011</v>
      </c>
      <c r="B127" s="55">
        <f t="shared" si="6"/>
        <v>308873.90100000001</v>
      </c>
      <c r="C127" s="33">
        <v>311721632</v>
      </c>
      <c r="D127" s="87">
        <f t="shared" si="7"/>
        <v>0.99086450631696932</v>
      </c>
    </row>
    <row r="128" spans="1:4" x14ac:dyDescent="0.25">
      <c r="A128" s="32">
        <v>2012</v>
      </c>
      <c r="B128" s="55">
        <f t="shared" si="6"/>
        <v>299670.00900000002</v>
      </c>
      <c r="C128" s="34">
        <v>314112078</v>
      </c>
      <c r="D128" s="87">
        <f t="shared" si="7"/>
        <v>0.95402256069885982</v>
      </c>
    </row>
    <row r="129" spans="1:10" x14ac:dyDescent="0.25">
      <c r="A129" s="31">
        <v>2013</v>
      </c>
      <c r="B129" s="55">
        <f t="shared" si="6"/>
        <v>329579.13900000002</v>
      </c>
      <c r="C129" s="33">
        <v>316497531</v>
      </c>
      <c r="D129" s="87">
        <f t="shared" si="7"/>
        <v>1.0413324172187619</v>
      </c>
    </row>
    <row r="130" spans="1:10" x14ac:dyDescent="0.25">
      <c r="A130" s="32">
        <v>2014</v>
      </c>
      <c r="B130" s="55">
        <f t="shared" si="6"/>
        <v>325956.527</v>
      </c>
      <c r="C130" s="34">
        <v>318857056</v>
      </c>
      <c r="D130" s="87">
        <f t="shared" si="7"/>
        <v>1.0222653721045458</v>
      </c>
    </row>
    <row r="131" spans="1:10" x14ac:dyDescent="0.25">
      <c r="A131" s="31">
        <v>2015</v>
      </c>
      <c r="B131" s="55">
        <f t="shared" si="6"/>
        <v>365398.20400000003</v>
      </c>
      <c r="C131" s="33">
        <v>321418820</v>
      </c>
      <c r="D131" s="87">
        <f t="shared" si="7"/>
        <v>1.1368289013070236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66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605823.83499999996</v>
      </c>
      <c r="C136" s="33">
        <v>266398000</v>
      </c>
      <c r="D136" s="59">
        <f>(B136/C136)*1000</f>
        <v>2.2741305677970556</v>
      </c>
    </row>
    <row r="137" spans="1:10" x14ac:dyDescent="0.25">
      <c r="A137" s="32">
        <v>1996</v>
      </c>
      <c r="B137" s="62">
        <f t="shared" si="8"/>
        <v>529333.40500000003</v>
      </c>
      <c r="C137" s="34">
        <v>268930000</v>
      </c>
      <c r="D137" s="59">
        <f t="shared" ref="D137:D156" si="9">(B137/C137)*1000</f>
        <v>1.9682943702822295</v>
      </c>
    </row>
    <row r="138" spans="1:10" x14ac:dyDescent="0.25">
      <c r="A138" s="31">
        <v>1997</v>
      </c>
      <c r="B138" s="62">
        <f t="shared" si="8"/>
        <v>513858.35199999996</v>
      </c>
      <c r="C138" s="33">
        <v>271387000</v>
      </c>
      <c r="D138" s="59">
        <f t="shared" si="9"/>
        <v>1.8934523466488813</v>
      </c>
    </row>
    <row r="139" spans="1:10" x14ac:dyDescent="0.25">
      <c r="A139" s="32">
        <v>1998</v>
      </c>
      <c r="B139" s="62">
        <f t="shared" si="8"/>
        <v>479369.09600000002</v>
      </c>
      <c r="C139" s="34">
        <v>271584000</v>
      </c>
      <c r="D139" s="59">
        <f t="shared" si="9"/>
        <v>1.7650859255331683</v>
      </c>
    </row>
    <row r="140" spans="1:10" x14ac:dyDescent="0.25">
      <c r="A140" s="31">
        <v>1999</v>
      </c>
      <c r="B140" s="62">
        <f t="shared" si="8"/>
        <v>485509.36699999997</v>
      </c>
      <c r="C140" s="33">
        <v>274024000</v>
      </c>
      <c r="D140" s="59">
        <f t="shared" si="9"/>
        <v>1.7717768042215281</v>
      </c>
    </row>
    <row r="141" spans="1:10" x14ac:dyDescent="0.25">
      <c r="A141" s="32">
        <v>2000</v>
      </c>
      <c r="B141" s="62">
        <f t="shared" si="8"/>
        <v>530983.21200000006</v>
      </c>
      <c r="C141" s="34">
        <v>284968955</v>
      </c>
      <c r="D141" s="59">
        <f t="shared" si="9"/>
        <v>1.8633019586291428</v>
      </c>
    </row>
    <row r="142" spans="1:10" x14ac:dyDescent="0.25">
      <c r="A142" s="31">
        <v>2001</v>
      </c>
      <c r="B142" s="62">
        <f t="shared" si="8"/>
        <v>483087.55200000003</v>
      </c>
      <c r="C142" s="33">
        <v>287625193</v>
      </c>
      <c r="D142" s="59">
        <f t="shared" si="9"/>
        <v>1.6795731519943737</v>
      </c>
    </row>
    <row r="143" spans="1:10" x14ac:dyDescent="0.25">
      <c r="A143" s="32">
        <v>2002</v>
      </c>
      <c r="B143" s="62">
        <f t="shared" si="8"/>
        <v>446897.31099999999</v>
      </c>
      <c r="C143" s="34">
        <v>290107933</v>
      </c>
      <c r="D143" s="59">
        <f t="shared" si="9"/>
        <v>1.5404518807143408</v>
      </c>
    </row>
    <row r="144" spans="1:10" x14ac:dyDescent="0.25">
      <c r="A144" s="31">
        <v>2003</v>
      </c>
      <c r="B144" s="62">
        <f t="shared" si="8"/>
        <v>655031.81900000002</v>
      </c>
      <c r="C144" s="33">
        <v>292805298</v>
      </c>
      <c r="D144" s="59">
        <f t="shared" si="9"/>
        <v>2.2370900508774265</v>
      </c>
    </row>
    <row r="145" spans="1:4" x14ac:dyDescent="0.25">
      <c r="A145" s="32">
        <v>2004</v>
      </c>
      <c r="B145" s="62">
        <f t="shared" si="8"/>
        <v>762215.30900000001</v>
      </c>
      <c r="C145" s="34">
        <v>295516599</v>
      </c>
      <c r="D145" s="59">
        <f t="shared" si="9"/>
        <v>2.5792639451701325</v>
      </c>
    </row>
    <row r="146" spans="1:4" x14ac:dyDescent="0.25">
      <c r="A146" s="31">
        <v>2005</v>
      </c>
      <c r="B146" s="62">
        <f t="shared" si="8"/>
        <v>735065.21499999997</v>
      </c>
      <c r="C146" s="33">
        <v>298379912</v>
      </c>
      <c r="D146" s="59">
        <f t="shared" si="9"/>
        <v>2.4635211200142724</v>
      </c>
    </row>
    <row r="147" spans="1:4" x14ac:dyDescent="0.25">
      <c r="A147" s="32">
        <v>2006</v>
      </c>
      <c r="B147" s="62">
        <f t="shared" si="8"/>
        <v>698616.30500000005</v>
      </c>
      <c r="C147" s="34">
        <v>301231207</v>
      </c>
      <c r="D147" s="59">
        <f t="shared" si="9"/>
        <v>2.3192029536302328</v>
      </c>
    </row>
    <row r="148" spans="1:4" x14ac:dyDescent="0.25">
      <c r="A148" s="31">
        <v>2007</v>
      </c>
      <c r="B148" s="62">
        <f t="shared" si="8"/>
        <v>562069.34000000008</v>
      </c>
      <c r="C148" s="33">
        <v>304093966</v>
      </c>
      <c r="D148" s="59">
        <f t="shared" si="9"/>
        <v>1.8483409828658031</v>
      </c>
    </row>
    <row r="149" spans="1:4" x14ac:dyDescent="0.25">
      <c r="A149" s="32">
        <v>2008</v>
      </c>
      <c r="B149" s="62">
        <f t="shared" si="8"/>
        <v>537803.348</v>
      </c>
      <c r="C149" s="34">
        <v>306771529</v>
      </c>
      <c r="D149" s="59">
        <f t="shared" si="9"/>
        <v>1.7531071079285196</v>
      </c>
    </row>
    <row r="150" spans="1:4" x14ac:dyDescent="0.25">
      <c r="A150" s="31">
        <v>2009</v>
      </c>
      <c r="B150" s="62">
        <f t="shared" si="8"/>
        <v>376105.94</v>
      </c>
      <c r="C150" s="33">
        <v>308745538</v>
      </c>
      <c r="D150" s="59">
        <f t="shared" si="9"/>
        <v>1.2181744955290656</v>
      </c>
    </row>
    <row r="151" spans="1:4" x14ac:dyDescent="0.25">
      <c r="A151" s="32">
        <v>2010</v>
      </c>
      <c r="B151" s="62">
        <f t="shared" si="8"/>
        <v>435203.15300000005</v>
      </c>
      <c r="C151" s="34">
        <v>309347057</v>
      </c>
      <c r="D151" s="59">
        <f t="shared" si="9"/>
        <v>1.4068443295389101</v>
      </c>
    </row>
    <row r="152" spans="1:4" x14ac:dyDescent="0.25">
      <c r="A152" s="31">
        <v>2011</v>
      </c>
      <c r="B152" s="62">
        <f t="shared" si="8"/>
        <v>454254.44799999997</v>
      </c>
      <c r="C152" s="33">
        <v>311721632</v>
      </c>
      <c r="D152" s="59">
        <f t="shared" si="9"/>
        <v>1.4572439040740039</v>
      </c>
    </row>
    <row r="153" spans="1:4" x14ac:dyDescent="0.25">
      <c r="A153" s="32">
        <v>2012</v>
      </c>
      <c r="B153" s="62">
        <f t="shared" si="8"/>
        <v>441666.64100000006</v>
      </c>
      <c r="C153" s="34">
        <v>314112078</v>
      </c>
      <c r="D153" s="59">
        <f t="shared" si="9"/>
        <v>1.4060797783140324</v>
      </c>
    </row>
    <row r="154" spans="1:4" x14ac:dyDescent="0.25">
      <c r="A154" s="31">
        <v>2013</v>
      </c>
      <c r="B154" s="62">
        <f t="shared" si="8"/>
        <v>516961.47900000005</v>
      </c>
      <c r="C154" s="33">
        <v>316497531</v>
      </c>
      <c r="D154" s="59">
        <f t="shared" si="9"/>
        <v>1.6333823438262465</v>
      </c>
    </row>
    <row r="155" spans="1:4" x14ac:dyDescent="0.25">
      <c r="A155" s="32">
        <v>2014</v>
      </c>
      <c r="B155" s="62">
        <f t="shared" si="8"/>
        <v>482711.217</v>
      </c>
      <c r="C155" s="34">
        <v>318857056</v>
      </c>
      <c r="D155" s="59">
        <f t="shared" si="9"/>
        <v>1.5138796771679408</v>
      </c>
    </row>
    <row r="156" spans="1:4" x14ac:dyDescent="0.25">
      <c r="A156" s="31">
        <v>2015</v>
      </c>
      <c r="B156" s="62">
        <f t="shared" si="8"/>
        <v>518866.20300000004</v>
      </c>
      <c r="C156" s="33">
        <v>321418820</v>
      </c>
      <c r="D156" s="59">
        <f t="shared" si="9"/>
        <v>1.6142993835892996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4" zoomScale="80" zoomScaleNormal="80" workbookViewId="0">
      <selection activeCell="B33" sqref="B33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67" t="s">
        <v>1</v>
      </c>
      <c r="B5" s="28" t="s">
        <v>9</v>
      </c>
      <c r="C5" s="28" t="s">
        <v>39</v>
      </c>
      <c r="D5" s="28" t="s">
        <v>24</v>
      </c>
    </row>
    <row r="6" spans="1:10" x14ac:dyDescent="0.25">
      <c r="A6" s="31">
        <v>1995</v>
      </c>
      <c r="B6" s="55">
        <f>'Export '!F2</f>
        <v>62033.220999999998</v>
      </c>
      <c r="C6" s="33">
        <v>37472184</v>
      </c>
      <c r="D6" s="60">
        <f t="shared" ref="D6:D26" si="0">(B6*1000/C6)</f>
        <v>1.6554471711603467</v>
      </c>
    </row>
    <row r="7" spans="1:10" x14ac:dyDescent="0.25">
      <c r="A7" s="32">
        <v>1996</v>
      </c>
      <c r="B7" s="55">
        <f>'Export '!F3</f>
        <v>58085.741000000002</v>
      </c>
      <c r="C7" s="34">
        <v>38068050</v>
      </c>
      <c r="D7" s="60">
        <f t="shared" si="0"/>
        <v>1.5258396739523039</v>
      </c>
    </row>
    <row r="8" spans="1:10" x14ac:dyDescent="0.25">
      <c r="A8" s="31">
        <v>1997</v>
      </c>
      <c r="B8" s="55">
        <f>'Export '!F4</f>
        <v>57760.963000000003</v>
      </c>
      <c r="C8" s="33">
        <v>38635691</v>
      </c>
      <c r="D8" s="60">
        <f t="shared" si="0"/>
        <v>1.4950156579314189</v>
      </c>
    </row>
    <row r="9" spans="1:10" x14ac:dyDescent="0.25">
      <c r="A9" s="32">
        <v>1998</v>
      </c>
      <c r="B9" s="55">
        <f>'Export '!F5</f>
        <v>63187.749000000003</v>
      </c>
      <c r="C9" s="34">
        <v>39184456</v>
      </c>
      <c r="D9" s="60">
        <f t="shared" si="0"/>
        <v>1.6125718065347137</v>
      </c>
    </row>
    <row r="10" spans="1:10" x14ac:dyDescent="0.25">
      <c r="A10" s="31">
        <v>1999</v>
      </c>
      <c r="B10" s="55">
        <f>'Export '!F6</f>
        <v>90920.930999999997</v>
      </c>
      <c r="C10" s="33">
        <v>39730798</v>
      </c>
      <c r="D10" s="60">
        <f t="shared" si="0"/>
        <v>2.2884244862134406</v>
      </c>
    </row>
    <row r="11" spans="1:10" x14ac:dyDescent="0.25">
      <c r="A11" s="32">
        <v>2000</v>
      </c>
      <c r="B11" s="55">
        <f>'Export '!F7</f>
        <v>92350.517000000007</v>
      </c>
      <c r="C11" s="34">
        <v>40295563</v>
      </c>
      <c r="D11" s="60">
        <f t="shared" si="0"/>
        <v>2.2918284328227405</v>
      </c>
    </row>
    <row r="12" spans="1:10" x14ac:dyDescent="0.25">
      <c r="A12" s="31">
        <v>2001</v>
      </c>
      <c r="B12" s="55">
        <f>'Export '!F8</f>
        <v>107079.405</v>
      </c>
      <c r="C12" s="33">
        <v>40813541</v>
      </c>
      <c r="D12" s="60">
        <f t="shared" si="0"/>
        <v>2.6236244730639764</v>
      </c>
    </row>
    <row r="13" spans="1:10" x14ac:dyDescent="0.25">
      <c r="A13" s="32">
        <v>2002</v>
      </c>
      <c r="B13" s="55">
        <f>'Export '!F9</f>
        <v>137411.489</v>
      </c>
      <c r="C13" s="34">
        <v>41328824</v>
      </c>
      <c r="D13" s="60">
        <f t="shared" si="0"/>
        <v>3.3248342367544743</v>
      </c>
    </row>
    <row r="14" spans="1:10" x14ac:dyDescent="0.25">
      <c r="A14" s="31">
        <v>2003</v>
      </c>
      <c r="B14" s="55">
        <f>'Export '!F10</f>
        <v>179346.80499999999</v>
      </c>
      <c r="C14" s="33">
        <v>41848959</v>
      </c>
      <c r="D14" s="60">
        <f t="shared" si="0"/>
        <v>4.2855738657680824</v>
      </c>
    </row>
    <row r="15" spans="1:10" x14ac:dyDescent="0.25">
      <c r="A15" s="32">
        <v>2004</v>
      </c>
      <c r="B15" s="55">
        <f>'Export '!F11</f>
        <v>183823</v>
      </c>
      <c r="C15" s="34">
        <v>42368489</v>
      </c>
      <c r="D15" s="60">
        <f t="shared" si="0"/>
        <v>4.3386725450605521</v>
      </c>
    </row>
    <row r="16" spans="1:10" x14ac:dyDescent="0.25">
      <c r="A16" s="31">
        <v>2005</v>
      </c>
      <c r="B16" s="55">
        <f>'Export '!F12</f>
        <v>208956.54300000001</v>
      </c>
      <c r="C16" s="33">
        <v>42888592</v>
      </c>
      <c r="D16" s="60">
        <f t="shared" si="0"/>
        <v>4.8720774745881146</v>
      </c>
    </row>
    <row r="17" spans="1:10" x14ac:dyDescent="0.25">
      <c r="A17" s="32">
        <v>2006</v>
      </c>
      <c r="B17" s="55">
        <f>'Export '!F13</f>
        <v>244665.09599999999</v>
      </c>
      <c r="C17" s="34">
        <v>43405956</v>
      </c>
      <c r="D17" s="60">
        <f t="shared" si="0"/>
        <v>5.6366710596121878</v>
      </c>
    </row>
    <row r="18" spans="1:10" x14ac:dyDescent="0.25">
      <c r="A18" s="31">
        <v>2007</v>
      </c>
      <c r="B18" s="55">
        <f>'Export '!F14</f>
        <v>229560.601</v>
      </c>
      <c r="C18" s="33">
        <v>43926929</v>
      </c>
      <c r="D18" s="60">
        <f t="shared" si="0"/>
        <v>5.2259651704766341</v>
      </c>
    </row>
    <row r="19" spans="1:10" x14ac:dyDescent="0.25">
      <c r="A19" s="32">
        <v>2008</v>
      </c>
      <c r="B19" s="55">
        <f>'Export '!F15</f>
        <v>207566.75</v>
      </c>
      <c r="C19" s="34">
        <v>44451147</v>
      </c>
      <c r="D19" s="60">
        <f t="shared" si="0"/>
        <v>4.6695476721894265</v>
      </c>
    </row>
    <row r="20" spans="1:10" x14ac:dyDescent="0.25">
      <c r="A20" s="31">
        <v>2009</v>
      </c>
      <c r="B20" s="55">
        <f>'Export '!F16</f>
        <v>167539.171</v>
      </c>
      <c r="C20" s="33">
        <v>44978832</v>
      </c>
      <c r="D20" s="60">
        <f t="shared" si="0"/>
        <v>3.7248448559091085</v>
      </c>
    </row>
    <row r="21" spans="1:10" x14ac:dyDescent="0.25">
      <c r="A21" s="32">
        <v>2010</v>
      </c>
      <c r="B21" s="55">
        <f>'Export '!F17</f>
        <v>190029.052</v>
      </c>
      <c r="C21" s="34">
        <v>45509584</v>
      </c>
      <c r="D21" s="60">
        <f t="shared" si="0"/>
        <v>4.1755831474970195</v>
      </c>
    </row>
    <row r="22" spans="1:10" x14ac:dyDescent="0.25">
      <c r="A22" s="31">
        <v>2011</v>
      </c>
      <c r="B22" s="55">
        <f>'Export '!F18</f>
        <v>191987.851</v>
      </c>
      <c r="C22" s="33">
        <v>46044601</v>
      </c>
      <c r="D22" s="60">
        <f t="shared" si="0"/>
        <v>4.1696061390563468</v>
      </c>
    </row>
    <row r="23" spans="1:10" x14ac:dyDescent="0.25">
      <c r="A23" s="32">
        <v>2012</v>
      </c>
      <c r="B23" s="55">
        <f>'Export '!F19</f>
        <v>196749.95600000001</v>
      </c>
      <c r="C23" s="34">
        <v>46581823</v>
      </c>
      <c r="D23" s="60">
        <f t="shared" si="0"/>
        <v>4.2237495943428405</v>
      </c>
    </row>
    <row r="24" spans="1:10" x14ac:dyDescent="0.25">
      <c r="A24" s="31">
        <v>2013</v>
      </c>
      <c r="B24" s="55">
        <f>'Export '!F20</f>
        <v>180092.83</v>
      </c>
      <c r="C24" s="33">
        <v>47121089</v>
      </c>
      <c r="D24" s="60">
        <f t="shared" si="0"/>
        <v>3.8219157031791009</v>
      </c>
    </row>
    <row r="25" spans="1:10" x14ac:dyDescent="0.25">
      <c r="A25" s="32">
        <v>2014</v>
      </c>
      <c r="B25" s="55">
        <f>'Export '!F21</f>
        <v>234813.715</v>
      </c>
      <c r="C25" s="34">
        <v>47661787</v>
      </c>
      <c r="D25" s="60">
        <f t="shared" si="0"/>
        <v>4.9266661990663509</v>
      </c>
    </row>
    <row r="26" spans="1:10" x14ac:dyDescent="0.25">
      <c r="A26" s="31">
        <v>2015</v>
      </c>
      <c r="B26" s="55">
        <f>'Export '!F22</f>
        <v>231467.41899999999</v>
      </c>
      <c r="C26" s="33">
        <v>48203405</v>
      </c>
      <c r="D26" s="60">
        <f t="shared" si="0"/>
        <v>4.8018893893491548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67" t="s">
        <v>1</v>
      </c>
      <c r="B31" s="28" t="s">
        <v>19</v>
      </c>
      <c r="C31" s="28" t="s">
        <v>39</v>
      </c>
      <c r="D31" s="28" t="s">
        <v>78</v>
      </c>
    </row>
    <row r="32" spans="1:10" x14ac:dyDescent="0.25">
      <c r="A32" s="31">
        <v>1995</v>
      </c>
      <c r="B32" s="55">
        <f>'Import '!F2</f>
        <v>300852.641</v>
      </c>
      <c r="C32" s="33">
        <v>37472184</v>
      </c>
      <c r="D32" s="59">
        <f>(B32/C32)*1000</f>
        <v>8.0286924562496811</v>
      </c>
    </row>
    <row r="33" spans="1:4" x14ac:dyDescent="0.25">
      <c r="A33" s="32">
        <v>1996</v>
      </c>
      <c r="B33" s="55">
        <f>'Import '!F3</f>
        <v>320086.13799999998</v>
      </c>
      <c r="C33" s="34">
        <v>38068050</v>
      </c>
      <c r="D33" s="59">
        <f t="shared" ref="D33:D52" si="1">(B33/C33)*1000</f>
        <v>8.4082619939818297</v>
      </c>
    </row>
    <row r="34" spans="1:4" x14ac:dyDescent="0.25">
      <c r="A34" s="31">
        <v>1997</v>
      </c>
      <c r="B34" s="55">
        <f>'Import '!F4</f>
        <v>342976.75599999999</v>
      </c>
      <c r="C34" s="33">
        <v>38635691</v>
      </c>
      <c r="D34" s="59">
        <f t="shared" si="1"/>
        <v>8.8771999962418171</v>
      </c>
    </row>
    <row r="35" spans="1:4" x14ac:dyDescent="0.25">
      <c r="A35" s="32">
        <v>1998</v>
      </c>
      <c r="B35" s="55">
        <f>'Import '!F5</f>
        <v>299900.11800000002</v>
      </c>
      <c r="C35" s="34">
        <v>39184456</v>
      </c>
      <c r="D35" s="59">
        <f t="shared" si="1"/>
        <v>7.6535480803918787</v>
      </c>
    </row>
    <row r="36" spans="1:4" x14ac:dyDescent="0.25">
      <c r="A36" s="31">
        <v>1999</v>
      </c>
      <c r="B36" s="55">
        <f>'Import '!F6</f>
        <v>247538.283</v>
      </c>
      <c r="C36" s="33">
        <v>39730798</v>
      </c>
      <c r="D36" s="59">
        <f t="shared" si="1"/>
        <v>6.2303878970666533</v>
      </c>
    </row>
    <row r="37" spans="1:4" x14ac:dyDescent="0.25">
      <c r="A37" s="32">
        <v>2000</v>
      </c>
      <c r="B37" s="55">
        <f>'Import '!F7</f>
        <v>220684.065</v>
      </c>
      <c r="C37" s="34">
        <v>40295563</v>
      </c>
      <c r="D37" s="59">
        <f t="shared" si="1"/>
        <v>5.4766343629446252</v>
      </c>
    </row>
    <row r="38" spans="1:4" x14ac:dyDescent="0.25">
      <c r="A38" s="31">
        <v>2001</v>
      </c>
      <c r="B38" s="55">
        <f>'Import '!F8</f>
        <v>214306.86300000001</v>
      </c>
      <c r="C38" s="33">
        <v>40813541</v>
      </c>
      <c r="D38" s="59">
        <f t="shared" si="1"/>
        <v>5.2508764921916482</v>
      </c>
    </row>
    <row r="39" spans="1:4" x14ac:dyDescent="0.25">
      <c r="A39" s="32">
        <v>2002</v>
      </c>
      <c r="B39" s="55">
        <f>'Import '!F9</f>
        <v>187473.98699999999</v>
      </c>
      <c r="C39" s="34">
        <v>41328824</v>
      </c>
      <c r="D39" s="59">
        <f t="shared" si="1"/>
        <v>4.5361558557775554</v>
      </c>
    </row>
    <row r="40" spans="1:4" x14ac:dyDescent="0.25">
      <c r="A40" s="31">
        <v>2003</v>
      </c>
      <c r="B40" s="55">
        <f>'Import '!F10</f>
        <v>191182.89300000001</v>
      </c>
      <c r="C40" s="33">
        <v>41848959</v>
      </c>
      <c r="D40" s="59">
        <f t="shared" si="1"/>
        <v>4.5684025975413149</v>
      </c>
    </row>
    <row r="41" spans="1:4" x14ac:dyDescent="0.25">
      <c r="A41" s="32">
        <v>2004</v>
      </c>
      <c r="B41" s="55">
        <f>'Import '!F11</f>
        <v>178278.41</v>
      </c>
      <c r="C41" s="34">
        <v>42368489</v>
      </c>
      <c r="D41" s="59">
        <f t="shared" si="1"/>
        <v>4.2078066555547924</v>
      </c>
    </row>
    <row r="42" spans="1:4" x14ac:dyDescent="0.25">
      <c r="A42" s="31">
        <v>2005</v>
      </c>
      <c r="B42" s="55">
        <f>'Import '!F12</f>
        <v>258031.03700000001</v>
      </c>
      <c r="C42" s="33">
        <v>42888592</v>
      </c>
      <c r="D42" s="59">
        <f t="shared" si="1"/>
        <v>6.0163093486491706</v>
      </c>
    </row>
    <row r="43" spans="1:4" x14ac:dyDescent="0.25">
      <c r="A43" s="32">
        <v>2006</v>
      </c>
      <c r="B43" s="55">
        <f>'Import '!F13</f>
        <v>333191.44199999998</v>
      </c>
      <c r="C43" s="34">
        <v>43405956</v>
      </c>
      <c r="D43" s="59">
        <f t="shared" si="1"/>
        <v>7.6761687267065373</v>
      </c>
    </row>
    <row r="44" spans="1:4" x14ac:dyDescent="0.25">
      <c r="A44" s="31">
        <v>2007</v>
      </c>
      <c r="B44" s="55">
        <f>'Import '!F14</f>
        <v>441311.82400000002</v>
      </c>
      <c r="C44" s="33">
        <v>43926929</v>
      </c>
      <c r="D44" s="59">
        <f t="shared" si="1"/>
        <v>10.046498447455775</v>
      </c>
    </row>
    <row r="45" spans="1:4" x14ac:dyDescent="0.25">
      <c r="A45" s="32">
        <v>2008</v>
      </c>
      <c r="B45" s="55">
        <f>'Import '!F15</f>
        <v>550148.05299999996</v>
      </c>
      <c r="C45" s="34">
        <v>44451147</v>
      </c>
      <c r="D45" s="59">
        <f t="shared" si="1"/>
        <v>12.376464728795412</v>
      </c>
    </row>
    <row r="46" spans="1:4" x14ac:dyDescent="0.25">
      <c r="A46" s="31">
        <v>2009</v>
      </c>
      <c r="B46" s="55">
        <f>'Import '!F16</f>
        <v>393112.402</v>
      </c>
      <c r="C46" s="33">
        <v>44978832</v>
      </c>
      <c r="D46" s="59">
        <f t="shared" si="1"/>
        <v>8.7399424244720283</v>
      </c>
    </row>
    <row r="47" spans="1:4" x14ac:dyDescent="0.25">
      <c r="A47" s="32">
        <v>2010</v>
      </c>
      <c r="B47" s="55">
        <f>'Import '!F17</f>
        <v>460468.26</v>
      </c>
      <c r="C47" s="34">
        <v>45509584</v>
      </c>
      <c r="D47" s="59">
        <f t="shared" si="1"/>
        <v>10.118050299031518</v>
      </c>
    </row>
    <row r="48" spans="1:4" x14ac:dyDescent="0.25">
      <c r="A48" s="31">
        <v>2011</v>
      </c>
      <c r="B48" s="55">
        <f>'Import '!F18</f>
        <v>557990.12899999996</v>
      </c>
      <c r="C48" s="33">
        <v>46044601</v>
      </c>
      <c r="D48" s="59">
        <f t="shared" si="1"/>
        <v>12.118470284930908</v>
      </c>
    </row>
    <row r="49" spans="1:10" x14ac:dyDescent="0.25">
      <c r="A49" s="32">
        <v>2012</v>
      </c>
      <c r="B49" s="55">
        <f>'Import '!F19</f>
        <v>632184.86499999999</v>
      </c>
      <c r="C49" s="34">
        <v>46581823</v>
      </c>
      <c r="D49" s="59">
        <f t="shared" si="1"/>
        <v>13.571492575548191</v>
      </c>
    </row>
    <row r="50" spans="1:10" x14ac:dyDescent="0.25">
      <c r="A50" s="31">
        <v>2013</v>
      </c>
      <c r="B50" s="55">
        <f>'Import '!F20</f>
        <v>630013.83299999998</v>
      </c>
      <c r="C50" s="33">
        <v>47121089</v>
      </c>
      <c r="D50" s="59">
        <f t="shared" si="1"/>
        <v>13.370103415903651</v>
      </c>
    </row>
    <row r="51" spans="1:10" x14ac:dyDescent="0.25">
      <c r="A51" s="32">
        <v>2014</v>
      </c>
      <c r="B51" s="55">
        <f>'Import '!F21</f>
        <v>640656.22</v>
      </c>
      <c r="C51" s="34">
        <v>47661787</v>
      </c>
      <c r="D51" s="59">
        <f t="shared" si="1"/>
        <v>13.44171631667944</v>
      </c>
    </row>
    <row r="52" spans="1:10" x14ac:dyDescent="0.25">
      <c r="A52" s="31">
        <v>2015</v>
      </c>
      <c r="B52" s="55">
        <f>'Import '!F22</f>
        <v>521078.67800000001</v>
      </c>
      <c r="C52" s="33">
        <v>48203405</v>
      </c>
      <c r="D52" s="59">
        <f t="shared" si="1"/>
        <v>10.809997302057811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67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B6+B32</f>
        <v>362885.86200000002</v>
      </c>
      <c r="C57" s="33">
        <v>37472184</v>
      </c>
      <c r="D57" s="29">
        <f>(B57/C57)*1000</f>
        <v>9.684139627410028</v>
      </c>
    </row>
    <row r="58" spans="1:10" x14ac:dyDescent="0.25">
      <c r="A58" s="32">
        <v>1996</v>
      </c>
      <c r="B58" s="55">
        <f t="shared" ref="B58:B77" si="2">B7+B33</f>
        <v>378171.87899999996</v>
      </c>
      <c r="C58" s="34">
        <v>38068050</v>
      </c>
      <c r="D58" s="29">
        <f>(B58/C58)*1000</f>
        <v>9.934101667934133</v>
      </c>
    </row>
    <row r="59" spans="1:10" x14ac:dyDescent="0.25">
      <c r="A59" s="31">
        <v>1997</v>
      </c>
      <c r="B59" s="55">
        <f t="shared" si="2"/>
        <v>400737.71899999998</v>
      </c>
      <c r="C59" s="33">
        <v>38635691</v>
      </c>
      <c r="D59" s="29">
        <f t="shared" ref="D59:D77" si="3">(B59/C59)*1000</f>
        <v>10.372215654173235</v>
      </c>
    </row>
    <row r="60" spans="1:10" x14ac:dyDescent="0.25">
      <c r="A60" s="32">
        <v>1998</v>
      </c>
      <c r="B60" s="55">
        <f t="shared" si="2"/>
        <v>363087.86700000003</v>
      </c>
      <c r="C60" s="34">
        <v>39184456</v>
      </c>
      <c r="D60" s="29">
        <f t="shared" si="3"/>
        <v>9.2661198869265924</v>
      </c>
    </row>
    <row r="61" spans="1:10" x14ac:dyDescent="0.25">
      <c r="A61" s="31">
        <v>1999</v>
      </c>
      <c r="B61" s="55">
        <f t="shared" si="2"/>
        <v>338459.21399999998</v>
      </c>
      <c r="C61" s="33">
        <v>39730798</v>
      </c>
      <c r="D61" s="29">
        <f t="shared" si="3"/>
        <v>8.5188123832800944</v>
      </c>
    </row>
    <row r="62" spans="1:10" x14ac:dyDescent="0.25">
      <c r="A62" s="32">
        <v>2000</v>
      </c>
      <c r="B62" s="55">
        <f t="shared" si="2"/>
        <v>313034.58199999999</v>
      </c>
      <c r="C62" s="34">
        <v>40295563</v>
      </c>
      <c r="D62" s="29">
        <f t="shared" si="3"/>
        <v>7.7684627957673653</v>
      </c>
    </row>
    <row r="63" spans="1:10" x14ac:dyDescent="0.25">
      <c r="A63" s="31">
        <v>2001</v>
      </c>
      <c r="B63" s="55">
        <f t="shared" si="2"/>
        <v>321386.26800000004</v>
      </c>
      <c r="C63" s="33">
        <v>40813541</v>
      </c>
      <c r="D63" s="29">
        <f t="shared" si="3"/>
        <v>7.874500965255625</v>
      </c>
    </row>
    <row r="64" spans="1:10" x14ac:dyDescent="0.25">
      <c r="A64" s="32">
        <v>2002</v>
      </c>
      <c r="B64" s="55">
        <f t="shared" si="2"/>
        <v>324885.47600000002</v>
      </c>
      <c r="C64" s="34">
        <v>41328824</v>
      </c>
      <c r="D64" s="29">
        <f t="shared" si="3"/>
        <v>7.8609900925320311</v>
      </c>
    </row>
    <row r="65" spans="1:4" x14ac:dyDescent="0.25">
      <c r="A65" s="31">
        <v>2003</v>
      </c>
      <c r="B65" s="55">
        <f t="shared" si="2"/>
        <v>370529.69799999997</v>
      </c>
      <c r="C65" s="33">
        <v>41848959</v>
      </c>
      <c r="D65" s="29">
        <f t="shared" si="3"/>
        <v>8.8539764633093974</v>
      </c>
    </row>
    <row r="66" spans="1:4" x14ac:dyDescent="0.25">
      <c r="A66" s="32">
        <v>2004</v>
      </c>
      <c r="B66" s="55">
        <f t="shared" si="2"/>
        <v>362101.41000000003</v>
      </c>
      <c r="C66" s="34">
        <v>42368489</v>
      </c>
      <c r="D66" s="29">
        <f t="shared" si="3"/>
        <v>8.5464792006153445</v>
      </c>
    </row>
    <row r="67" spans="1:4" x14ac:dyDescent="0.25">
      <c r="A67" s="31">
        <v>2005</v>
      </c>
      <c r="B67" s="55">
        <f t="shared" si="2"/>
        <v>466987.58</v>
      </c>
      <c r="C67" s="33">
        <v>42888592</v>
      </c>
      <c r="D67" s="29">
        <f t="shared" si="3"/>
        <v>10.888386823237283</v>
      </c>
    </row>
    <row r="68" spans="1:4" x14ac:dyDescent="0.25">
      <c r="A68" s="32">
        <v>2006</v>
      </c>
      <c r="B68" s="55">
        <f t="shared" si="2"/>
        <v>577856.53799999994</v>
      </c>
      <c r="C68" s="34">
        <v>43405956</v>
      </c>
      <c r="D68" s="29">
        <f t="shared" si="3"/>
        <v>13.312839786318724</v>
      </c>
    </row>
    <row r="69" spans="1:4" x14ac:dyDescent="0.25">
      <c r="A69" s="31">
        <v>2007</v>
      </c>
      <c r="B69" s="55">
        <f t="shared" si="2"/>
        <v>670872.42500000005</v>
      </c>
      <c r="C69" s="33">
        <v>43926929</v>
      </c>
      <c r="D69" s="29">
        <f t="shared" si="3"/>
        <v>15.272463617932408</v>
      </c>
    </row>
    <row r="70" spans="1:4" x14ac:dyDescent="0.25">
      <c r="A70" s="32">
        <v>2008</v>
      </c>
      <c r="B70" s="55">
        <f t="shared" si="2"/>
        <v>757714.80299999996</v>
      </c>
      <c r="C70" s="34">
        <v>44451147</v>
      </c>
      <c r="D70" s="29">
        <f t="shared" si="3"/>
        <v>17.046012400984839</v>
      </c>
    </row>
    <row r="71" spans="1:4" x14ac:dyDescent="0.25">
      <c r="A71" s="31">
        <v>2009</v>
      </c>
      <c r="B71" s="55">
        <f t="shared" si="2"/>
        <v>560651.57299999997</v>
      </c>
      <c r="C71" s="33">
        <v>44978832</v>
      </c>
      <c r="D71" s="29">
        <f t="shared" si="3"/>
        <v>12.464787280381135</v>
      </c>
    </row>
    <row r="72" spans="1:4" x14ac:dyDescent="0.25">
      <c r="A72" s="32">
        <v>2010</v>
      </c>
      <c r="B72" s="55">
        <f t="shared" si="2"/>
        <v>650497.31200000003</v>
      </c>
      <c r="C72" s="34">
        <v>45509584</v>
      </c>
      <c r="D72" s="29">
        <f t="shared" si="3"/>
        <v>14.293633446528538</v>
      </c>
    </row>
    <row r="73" spans="1:4" x14ac:dyDescent="0.25">
      <c r="A73" s="31">
        <v>2011</v>
      </c>
      <c r="B73" s="55">
        <f t="shared" si="2"/>
        <v>749977.98</v>
      </c>
      <c r="C73" s="33">
        <v>46044601</v>
      </c>
      <c r="D73" s="29">
        <f t="shared" si="3"/>
        <v>16.288076423987253</v>
      </c>
    </row>
    <row r="74" spans="1:4" x14ac:dyDescent="0.25">
      <c r="A74" s="32">
        <v>2012</v>
      </c>
      <c r="B74" s="55">
        <f t="shared" si="2"/>
        <v>828934.821</v>
      </c>
      <c r="C74" s="34">
        <v>46581823</v>
      </c>
      <c r="D74" s="29">
        <f t="shared" si="3"/>
        <v>17.795242169891033</v>
      </c>
    </row>
    <row r="75" spans="1:4" x14ac:dyDescent="0.25">
      <c r="A75" s="31">
        <v>2013</v>
      </c>
      <c r="B75" s="55">
        <f t="shared" si="2"/>
        <v>810106.66299999994</v>
      </c>
      <c r="C75" s="33">
        <v>47121089</v>
      </c>
      <c r="D75" s="29">
        <f t="shared" si="3"/>
        <v>17.192019119082754</v>
      </c>
    </row>
    <row r="76" spans="1:4" x14ac:dyDescent="0.25">
      <c r="A76" s="32">
        <v>2014</v>
      </c>
      <c r="B76" s="55">
        <f t="shared" si="2"/>
        <v>875469.93499999994</v>
      </c>
      <c r="C76" s="34">
        <v>47661787</v>
      </c>
      <c r="D76" s="29">
        <f t="shared" si="3"/>
        <v>18.36838251574579</v>
      </c>
    </row>
    <row r="77" spans="1:4" x14ac:dyDescent="0.25">
      <c r="A77" s="31">
        <v>2015</v>
      </c>
      <c r="B77" s="55">
        <f t="shared" si="2"/>
        <v>752546.09700000007</v>
      </c>
      <c r="C77" s="33">
        <v>48203405</v>
      </c>
      <c r="D77" s="29">
        <f t="shared" si="3"/>
        <v>15.611886691406967</v>
      </c>
    </row>
    <row r="78" spans="1:4" x14ac:dyDescent="0.25">
      <c r="A78" t="s">
        <v>59</v>
      </c>
    </row>
    <row r="83" spans="1:10" x14ac:dyDescent="0.25">
      <c r="A83" s="108" t="s">
        <v>20</v>
      </c>
      <c r="B83" s="108"/>
      <c r="C83" s="108"/>
      <c r="D83" s="108"/>
      <c r="F83" s="7" t="s">
        <v>40</v>
      </c>
      <c r="I83" s="1" t="s">
        <v>6</v>
      </c>
      <c r="J83" s="7" t="s">
        <v>45</v>
      </c>
    </row>
    <row r="84" spans="1:10" ht="60" x14ac:dyDescent="0.25">
      <c r="A84" s="67" t="s">
        <v>1</v>
      </c>
      <c r="B84" s="28" t="s">
        <v>4</v>
      </c>
      <c r="C84" s="28" t="s">
        <v>21</v>
      </c>
      <c r="D84" s="28" t="s">
        <v>24</v>
      </c>
    </row>
    <row r="85" spans="1:10" x14ac:dyDescent="0.25">
      <c r="A85" s="31">
        <v>1995</v>
      </c>
      <c r="B85" s="55">
        <f t="shared" ref="B85:B105" si="4">B32</f>
        <v>300852.641</v>
      </c>
      <c r="C85" s="33">
        <v>266398000</v>
      </c>
      <c r="D85" s="29">
        <f>(B85/C85)*1000</f>
        <v>1.1293352089730404</v>
      </c>
    </row>
    <row r="86" spans="1:10" x14ac:dyDescent="0.25">
      <c r="A86" s="32">
        <v>1996</v>
      </c>
      <c r="B86" s="55">
        <f t="shared" si="4"/>
        <v>320086.13799999998</v>
      </c>
      <c r="C86" s="34">
        <v>268930000</v>
      </c>
      <c r="D86" s="29">
        <f t="shared" ref="D86:D105" si="5">(B86/C86)*1000</f>
        <v>1.1902210166214255</v>
      </c>
    </row>
    <row r="87" spans="1:10" x14ac:dyDescent="0.25">
      <c r="A87" s="31">
        <v>1997</v>
      </c>
      <c r="B87" s="55">
        <f t="shared" si="4"/>
        <v>342976.75599999999</v>
      </c>
      <c r="C87" s="33">
        <v>271387000</v>
      </c>
      <c r="D87" s="29">
        <f t="shared" si="5"/>
        <v>1.263792134479544</v>
      </c>
    </row>
    <row r="88" spans="1:10" x14ac:dyDescent="0.25">
      <c r="A88" s="32">
        <v>1998</v>
      </c>
      <c r="B88" s="55">
        <f t="shared" si="4"/>
        <v>299900.11800000002</v>
      </c>
      <c r="C88" s="34">
        <v>271584000</v>
      </c>
      <c r="D88" s="29">
        <f t="shared" si="5"/>
        <v>1.104262835807706</v>
      </c>
    </row>
    <row r="89" spans="1:10" x14ac:dyDescent="0.25">
      <c r="A89" s="31">
        <v>1999</v>
      </c>
      <c r="B89" s="55">
        <f t="shared" si="4"/>
        <v>247538.283</v>
      </c>
      <c r="C89" s="33">
        <v>274024000</v>
      </c>
      <c r="D89" s="29">
        <f t="shared" si="5"/>
        <v>0.90334526537821502</v>
      </c>
    </row>
    <row r="90" spans="1:10" x14ac:dyDescent="0.25">
      <c r="A90" s="32">
        <v>2000</v>
      </c>
      <c r="B90" s="55">
        <f t="shared" si="4"/>
        <v>220684.065</v>
      </c>
      <c r="C90" s="34">
        <v>284968955</v>
      </c>
      <c r="D90" s="29">
        <f t="shared" si="5"/>
        <v>0.77441440945733897</v>
      </c>
    </row>
    <row r="91" spans="1:10" x14ac:dyDescent="0.25">
      <c r="A91" s="31">
        <v>2001</v>
      </c>
      <c r="B91" s="55">
        <f t="shared" si="4"/>
        <v>214306.86300000001</v>
      </c>
      <c r="C91" s="33">
        <v>287625193</v>
      </c>
      <c r="D91" s="29">
        <f t="shared" si="5"/>
        <v>0.74509072298127932</v>
      </c>
    </row>
    <row r="92" spans="1:10" x14ac:dyDescent="0.25">
      <c r="A92" s="32">
        <v>2002</v>
      </c>
      <c r="B92" s="55">
        <f t="shared" si="4"/>
        <v>187473.98699999999</v>
      </c>
      <c r="C92" s="34">
        <v>290107933</v>
      </c>
      <c r="D92" s="29">
        <f t="shared" si="5"/>
        <v>0.6462215116330513</v>
      </c>
    </row>
    <row r="93" spans="1:10" x14ac:dyDescent="0.25">
      <c r="A93" s="31">
        <v>2003</v>
      </c>
      <c r="B93" s="55">
        <f t="shared" si="4"/>
        <v>191182.89300000001</v>
      </c>
      <c r="C93" s="33">
        <v>292805298</v>
      </c>
      <c r="D93" s="29">
        <f t="shared" si="5"/>
        <v>0.65293522455321151</v>
      </c>
    </row>
    <row r="94" spans="1:10" x14ac:dyDescent="0.25">
      <c r="A94" s="32">
        <v>2004</v>
      </c>
      <c r="B94" s="55">
        <f t="shared" si="4"/>
        <v>178278.41</v>
      </c>
      <c r="C94" s="34">
        <v>295516599</v>
      </c>
      <c r="D94" s="29">
        <f t="shared" si="5"/>
        <v>0.60327714450990966</v>
      </c>
    </row>
    <row r="95" spans="1:10" x14ac:dyDescent="0.25">
      <c r="A95" s="31">
        <v>2005</v>
      </c>
      <c r="B95" s="55">
        <f t="shared" si="4"/>
        <v>258031.03700000001</v>
      </c>
      <c r="C95" s="33">
        <v>298379912</v>
      </c>
      <c r="D95" s="29">
        <f t="shared" si="5"/>
        <v>0.86477348716424318</v>
      </c>
    </row>
    <row r="96" spans="1:10" x14ac:dyDescent="0.25">
      <c r="A96" s="32">
        <v>2006</v>
      </c>
      <c r="B96" s="55">
        <f t="shared" si="4"/>
        <v>333191.44199999998</v>
      </c>
      <c r="C96" s="34">
        <v>301231207</v>
      </c>
      <c r="D96" s="29">
        <f t="shared" si="5"/>
        <v>1.1060986851870229</v>
      </c>
    </row>
    <row r="97" spans="1:10" x14ac:dyDescent="0.25">
      <c r="A97" s="31">
        <v>2007</v>
      </c>
      <c r="B97" s="55">
        <f t="shared" si="4"/>
        <v>441311.82400000002</v>
      </c>
      <c r="C97" s="33">
        <v>304093966</v>
      </c>
      <c r="D97" s="29">
        <f t="shared" si="5"/>
        <v>1.4512350567324313</v>
      </c>
    </row>
    <row r="98" spans="1:10" x14ac:dyDescent="0.25">
      <c r="A98" s="32">
        <v>2008</v>
      </c>
      <c r="B98" s="55">
        <f t="shared" si="4"/>
        <v>550148.05299999996</v>
      </c>
      <c r="C98" s="34">
        <v>306771529</v>
      </c>
      <c r="D98" s="29">
        <f t="shared" si="5"/>
        <v>1.793347820749037</v>
      </c>
    </row>
    <row r="99" spans="1:10" x14ac:dyDescent="0.25">
      <c r="A99" s="31">
        <v>2009</v>
      </c>
      <c r="B99" s="55">
        <f t="shared" si="4"/>
        <v>393112.402</v>
      </c>
      <c r="C99" s="33">
        <v>308745538</v>
      </c>
      <c r="D99" s="29">
        <f t="shared" si="5"/>
        <v>1.2732569498704789</v>
      </c>
    </row>
    <row r="100" spans="1:10" x14ac:dyDescent="0.25">
      <c r="A100" s="32">
        <v>2010</v>
      </c>
      <c r="B100" s="55">
        <f t="shared" si="4"/>
        <v>460468.26</v>
      </c>
      <c r="C100" s="34">
        <v>309347057</v>
      </c>
      <c r="D100" s="29">
        <f t="shared" si="5"/>
        <v>1.4885166985765117</v>
      </c>
    </row>
    <row r="101" spans="1:10" x14ac:dyDescent="0.25">
      <c r="A101" s="31">
        <v>2011</v>
      </c>
      <c r="B101" s="55">
        <f t="shared" si="4"/>
        <v>557990.12899999996</v>
      </c>
      <c r="C101" s="33">
        <v>311721632</v>
      </c>
      <c r="D101" s="29">
        <f t="shared" si="5"/>
        <v>1.7900269718849666</v>
      </c>
    </row>
    <row r="102" spans="1:10" x14ac:dyDescent="0.25">
      <c r="A102" s="32">
        <v>2012</v>
      </c>
      <c r="B102" s="55">
        <f t="shared" si="4"/>
        <v>632184.86499999999</v>
      </c>
      <c r="C102" s="34">
        <v>314112078</v>
      </c>
      <c r="D102" s="29">
        <f t="shared" si="5"/>
        <v>2.0126092222407315</v>
      </c>
    </row>
    <row r="103" spans="1:10" x14ac:dyDescent="0.25">
      <c r="A103" s="31">
        <v>2013</v>
      </c>
      <c r="B103" s="55">
        <f t="shared" si="4"/>
        <v>630013.83299999998</v>
      </c>
      <c r="C103" s="33">
        <v>316497531</v>
      </c>
      <c r="D103" s="29">
        <f t="shared" si="5"/>
        <v>1.9905805615905419</v>
      </c>
    </row>
    <row r="104" spans="1:10" x14ac:dyDescent="0.25">
      <c r="A104" s="32">
        <v>2014</v>
      </c>
      <c r="B104" s="55">
        <f t="shared" si="4"/>
        <v>640656.22</v>
      </c>
      <c r="C104" s="34">
        <v>318857056</v>
      </c>
      <c r="D104" s="29">
        <f t="shared" si="5"/>
        <v>2.009227043732098</v>
      </c>
    </row>
    <row r="105" spans="1:10" x14ac:dyDescent="0.25">
      <c r="A105" s="31">
        <v>2015</v>
      </c>
      <c r="B105" s="55">
        <f t="shared" si="4"/>
        <v>521078.67800000001</v>
      </c>
      <c r="C105" s="33">
        <v>321418820</v>
      </c>
      <c r="D105" s="29">
        <f t="shared" si="5"/>
        <v>1.6211828479738679</v>
      </c>
    </row>
    <row r="106" spans="1:10" x14ac:dyDescent="0.25">
      <c r="A106" t="s">
        <v>54</v>
      </c>
    </row>
    <row r="109" spans="1:10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J109" s="7" t="s">
        <v>46</v>
      </c>
    </row>
    <row r="110" spans="1:10" ht="60" x14ac:dyDescent="0.25">
      <c r="A110" s="67" t="s">
        <v>1</v>
      </c>
      <c r="B110" s="28" t="s">
        <v>10</v>
      </c>
      <c r="C110" s="28" t="s">
        <v>21</v>
      </c>
      <c r="D110" s="28" t="s">
        <v>78</v>
      </c>
    </row>
    <row r="111" spans="1:10" x14ac:dyDescent="0.25">
      <c r="A111" s="31">
        <v>1995</v>
      </c>
      <c r="B111" s="55">
        <f t="shared" ref="B111:B131" si="6">B6</f>
        <v>62033.220999999998</v>
      </c>
      <c r="C111" s="33">
        <v>266398000</v>
      </c>
      <c r="D111" s="59">
        <f>(B111*1000/C111)</f>
        <v>0.23285918437826109</v>
      </c>
    </row>
    <row r="112" spans="1:10" x14ac:dyDescent="0.25">
      <c r="A112" s="32">
        <v>1996</v>
      </c>
      <c r="B112" s="55">
        <f t="shared" si="6"/>
        <v>58085.741000000002</v>
      </c>
      <c r="C112" s="34">
        <v>268930000</v>
      </c>
      <c r="D112" s="59">
        <f t="shared" ref="D112:D131" si="7">(B112*1000/C112)</f>
        <v>0.21598832781764771</v>
      </c>
    </row>
    <row r="113" spans="1:4" x14ac:dyDescent="0.25">
      <c r="A113" s="31">
        <v>1997</v>
      </c>
      <c r="B113" s="55">
        <f t="shared" si="6"/>
        <v>57760.963000000003</v>
      </c>
      <c r="C113" s="33">
        <v>271387000</v>
      </c>
      <c r="D113" s="59">
        <f t="shared" si="7"/>
        <v>0.2128361454306949</v>
      </c>
    </row>
    <row r="114" spans="1:4" x14ac:dyDescent="0.25">
      <c r="A114" s="32">
        <v>1998</v>
      </c>
      <c r="B114" s="55">
        <f t="shared" si="6"/>
        <v>63187.749000000003</v>
      </c>
      <c r="C114" s="34">
        <v>271584000</v>
      </c>
      <c r="D114" s="59">
        <f t="shared" si="7"/>
        <v>0.23266373939554613</v>
      </c>
    </row>
    <row r="115" spans="1:4" x14ac:dyDescent="0.25">
      <c r="A115" s="31">
        <v>1999</v>
      </c>
      <c r="B115" s="55">
        <f t="shared" si="6"/>
        <v>90920.930999999997</v>
      </c>
      <c r="C115" s="33">
        <v>274024000</v>
      </c>
      <c r="D115" s="59">
        <f t="shared" si="7"/>
        <v>0.33179915262896681</v>
      </c>
    </row>
    <row r="116" spans="1:4" x14ac:dyDescent="0.25">
      <c r="A116" s="32">
        <v>2000</v>
      </c>
      <c r="B116" s="55">
        <f t="shared" si="6"/>
        <v>92350.517000000007</v>
      </c>
      <c r="C116" s="34">
        <v>284968955</v>
      </c>
      <c r="D116" s="59">
        <f t="shared" si="7"/>
        <v>0.3240722028825912</v>
      </c>
    </row>
    <row r="117" spans="1:4" x14ac:dyDescent="0.25">
      <c r="A117" s="31">
        <v>2001</v>
      </c>
      <c r="B117" s="55">
        <f t="shared" si="6"/>
        <v>107079.405</v>
      </c>
      <c r="C117" s="33">
        <v>287625193</v>
      </c>
      <c r="D117" s="59">
        <f t="shared" si="7"/>
        <v>0.37228799008576413</v>
      </c>
    </row>
    <row r="118" spans="1:4" x14ac:dyDescent="0.25">
      <c r="A118" s="32">
        <v>2002</v>
      </c>
      <c r="B118" s="55">
        <f t="shared" si="6"/>
        <v>137411.489</v>
      </c>
      <c r="C118" s="34">
        <v>290107933</v>
      </c>
      <c r="D118" s="59">
        <f t="shared" si="7"/>
        <v>0.47365643393143614</v>
      </c>
    </row>
    <row r="119" spans="1:4" x14ac:dyDescent="0.25">
      <c r="A119" s="31">
        <v>2003</v>
      </c>
      <c r="B119" s="55">
        <f t="shared" si="6"/>
        <v>179346.80499999999</v>
      </c>
      <c r="C119" s="33">
        <v>292805298</v>
      </c>
      <c r="D119" s="59">
        <f t="shared" si="7"/>
        <v>0.61251215816456983</v>
      </c>
    </row>
    <row r="120" spans="1:4" x14ac:dyDescent="0.25">
      <c r="A120" s="32">
        <v>2004</v>
      </c>
      <c r="B120" s="55">
        <f t="shared" si="6"/>
        <v>183823</v>
      </c>
      <c r="C120" s="34">
        <v>295516599</v>
      </c>
      <c r="D120" s="59">
        <f t="shared" si="7"/>
        <v>0.62203950851505296</v>
      </c>
    </row>
    <row r="121" spans="1:4" x14ac:dyDescent="0.25">
      <c r="A121" s="31">
        <v>2005</v>
      </c>
      <c r="B121" s="55">
        <f t="shared" si="6"/>
        <v>208956.54300000001</v>
      </c>
      <c r="C121" s="33">
        <v>298379912</v>
      </c>
      <c r="D121" s="59">
        <f t="shared" si="7"/>
        <v>0.70030365516027093</v>
      </c>
    </row>
    <row r="122" spans="1:4" x14ac:dyDescent="0.25">
      <c r="A122" s="32">
        <v>2006</v>
      </c>
      <c r="B122" s="55">
        <f t="shared" si="6"/>
        <v>244665.09599999999</v>
      </c>
      <c r="C122" s="34">
        <v>301231207</v>
      </c>
      <c r="D122" s="59">
        <f t="shared" si="7"/>
        <v>0.81221696263362253</v>
      </c>
    </row>
    <row r="123" spans="1:4" x14ac:dyDescent="0.25">
      <c r="A123" s="31">
        <v>2007</v>
      </c>
      <c r="B123" s="55">
        <f t="shared" si="6"/>
        <v>229560.601</v>
      </c>
      <c r="C123" s="33">
        <v>304093966</v>
      </c>
      <c r="D123" s="59">
        <f t="shared" si="7"/>
        <v>0.75490021725718814</v>
      </c>
    </row>
    <row r="124" spans="1:4" x14ac:dyDescent="0.25">
      <c r="A124" s="32">
        <v>2008</v>
      </c>
      <c r="B124" s="55">
        <f t="shared" si="6"/>
        <v>207566.75</v>
      </c>
      <c r="C124" s="34">
        <v>306771529</v>
      </c>
      <c r="D124" s="59">
        <f t="shared" si="7"/>
        <v>0.67661673388210675</v>
      </c>
    </row>
    <row r="125" spans="1:4" x14ac:dyDescent="0.25">
      <c r="A125" s="31">
        <v>2009</v>
      </c>
      <c r="B125" s="55">
        <f t="shared" si="6"/>
        <v>167539.171</v>
      </c>
      <c r="C125" s="33">
        <v>308745538</v>
      </c>
      <c r="D125" s="59">
        <f t="shared" si="7"/>
        <v>0.5426448332995828</v>
      </c>
    </row>
    <row r="126" spans="1:4" x14ac:dyDescent="0.25">
      <c r="A126" s="32">
        <v>2010</v>
      </c>
      <c r="B126" s="55">
        <f t="shared" si="6"/>
        <v>190029.052</v>
      </c>
      <c r="C126" s="34">
        <v>309347057</v>
      </c>
      <c r="D126" s="59">
        <f t="shared" si="7"/>
        <v>0.61429080283766846</v>
      </c>
    </row>
    <row r="127" spans="1:4" x14ac:dyDescent="0.25">
      <c r="A127" s="31">
        <v>2011</v>
      </c>
      <c r="B127" s="55">
        <f t="shared" si="6"/>
        <v>191987.851</v>
      </c>
      <c r="C127" s="33">
        <v>311721632</v>
      </c>
      <c r="D127" s="59">
        <f t="shared" si="7"/>
        <v>0.61589518112108432</v>
      </c>
    </row>
    <row r="128" spans="1:4" x14ac:dyDescent="0.25">
      <c r="A128" s="32">
        <v>2012</v>
      </c>
      <c r="B128" s="55">
        <f t="shared" si="6"/>
        <v>196749.95600000001</v>
      </c>
      <c r="C128" s="34">
        <v>314112078</v>
      </c>
      <c r="D128" s="59">
        <f t="shared" si="7"/>
        <v>0.62636864285110361</v>
      </c>
    </row>
    <row r="129" spans="1:10" x14ac:dyDescent="0.25">
      <c r="A129" s="31">
        <v>2013</v>
      </c>
      <c r="B129" s="55">
        <f t="shared" si="6"/>
        <v>180092.83</v>
      </c>
      <c r="C129" s="33">
        <v>316497531</v>
      </c>
      <c r="D129" s="59">
        <f t="shared" si="7"/>
        <v>0.56901811976536398</v>
      </c>
    </row>
    <row r="130" spans="1:10" x14ac:dyDescent="0.25">
      <c r="A130" s="32">
        <v>2014</v>
      </c>
      <c r="B130" s="55">
        <f t="shared" si="6"/>
        <v>234813.715</v>
      </c>
      <c r="C130" s="34">
        <v>318857056</v>
      </c>
      <c r="D130" s="59">
        <f t="shared" si="7"/>
        <v>0.73642314191096336</v>
      </c>
    </row>
    <row r="131" spans="1:10" x14ac:dyDescent="0.25">
      <c r="A131" s="31">
        <v>2015</v>
      </c>
      <c r="B131" s="55">
        <f t="shared" si="6"/>
        <v>231467.41899999999</v>
      </c>
      <c r="C131" s="33">
        <v>321418820</v>
      </c>
      <c r="D131" s="59">
        <f t="shared" si="7"/>
        <v>0.7201427066405135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67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362885.86200000002</v>
      </c>
      <c r="C136" s="33">
        <v>266398000</v>
      </c>
      <c r="D136" s="59">
        <f>(B136/C136)*1000</f>
        <v>1.3621943933513017</v>
      </c>
    </row>
    <row r="137" spans="1:10" x14ac:dyDescent="0.25">
      <c r="A137" s="32">
        <v>1996</v>
      </c>
      <c r="B137" s="62">
        <f t="shared" si="8"/>
        <v>378171.87899999996</v>
      </c>
      <c r="C137" s="34">
        <v>268930000</v>
      </c>
      <c r="D137" s="59">
        <f>(B137/C137)*1000</f>
        <v>1.4062093444390733</v>
      </c>
    </row>
    <row r="138" spans="1:10" x14ac:dyDescent="0.25">
      <c r="A138" s="31">
        <v>1997</v>
      </c>
      <c r="B138" s="62">
        <f t="shared" si="8"/>
        <v>400737.71899999998</v>
      </c>
      <c r="C138" s="33">
        <v>271387000</v>
      </c>
      <c r="D138" s="59">
        <f t="shared" ref="D138:D156" si="9">(B138/C138)*1000</f>
        <v>1.4766282799102388</v>
      </c>
    </row>
    <row r="139" spans="1:10" x14ac:dyDescent="0.25">
      <c r="A139" s="32">
        <v>1998</v>
      </c>
      <c r="B139" s="62">
        <f t="shared" si="8"/>
        <v>363087.86700000003</v>
      </c>
      <c r="C139" s="34">
        <v>271584000</v>
      </c>
      <c r="D139" s="59">
        <f t="shared" si="9"/>
        <v>1.3369265752032522</v>
      </c>
    </row>
    <row r="140" spans="1:10" x14ac:dyDescent="0.25">
      <c r="A140" s="31">
        <v>1999</v>
      </c>
      <c r="B140" s="62">
        <f t="shared" si="8"/>
        <v>338459.21399999998</v>
      </c>
      <c r="C140" s="33">
        <v>274024000</v>
      </c>
      <c r="D140" s="59">
        <f t="shared" si="9"/>
        <v>1.2351444180071818</v>
      </c>
    </row>
    <row r="141" spans="1:10" x14ac:dyDescent="0.25">
      <c r="A141" s="32">
        <v>2000</v>
      </c>
      <c r="B141" s="62">
        <f t="shared" si="8"/>
        <v>313034.58199999999</v>
      </c>
      <c r="C141" s="34">
        <v>284968955</v>
      </c>
      <c r="D141" s="59">
        <f t="shared" si="9"/>
        <v>1.0984866123399302</v>
      </c>
    </row>
    <row r="142" spans="1:10" x14ac:dyDescent="0.25">
      <c r="A142" s="31">
        <v>2001</v>
      </c>
      <c r="B142" s="62">
        <f t="shared" si="8"/>
        <v>321386.26800000004</v>
      </c>
      <c r="C142" s="33">
        <v>287625193</v>
      </c>
      <c r="D142" s="59">
        <f t="shared" si="9"/>
        <v>1.1173787130670436</v>
      </c>
    </row>
    <row r="143" spans="1:10" x14ac:dyDescent="0.25">
      <c r="A143" s="32">
        <v>2002</v>
      </c>
      <c r="B143" s="62">
        <f t="shared" si="8"/>
        <v>324885.47600000002</v>
      </c>
      <c r="C143" s="34">
        <v>290107933</v>
      </c>
      <c r="D143" s="59">
        <f t="shared" si="9"/>
        <v>1.1198779455644876</v>
      </c>
    </row>
    <row r="144" spans="1:10" x14ac:dyDescent="0.25">
      <c r="A144" s="31">
        <v>2003</v>
      </c>
      <c r="B144" s="62">
        <f t="shared" si="8"/>
        <v>370529.69799999997</v>
      </c>
      <c r="C144" s="33">
        <v>292805298</v>
      </c>
      <c r="D144" s="59">
        <f t="shared" si="9"/>
        <v>1.2654473827177812</v>
      </c>
    </row>
    <row r="145" spans="1:4" x14ac:dyDescent="0.25">
      <c r="A145" s="32">
        <v>2004</v>
      </c>
      <c r="B145" s="62">
        <f t="shared" si="8"/>
        <v>362101.41000000003</v>
      </c>
      <c r="C145" s="34">
        <v>295516599</v>
      </c>
      <c r="D145" s="59">
        <f t="shared" si="9"/>
        <v>1.2253166530249626</v>
      </c>
    </row>
    <row r="146" spans="1:4" x14ac:dyDescent="0.25">
      <c r="A146" s="31">
        <v>2005</v>
      </c>
      <c r="B146" s="62">
        <f t="shared" si="8"/>
        <v>466987.58</v>
      </c>
      <c r="C146" s="33">
        <v>298379912</v>
      </c>
      <c r="D146" s="59">
        <f t="shared" si="9"/>
        <v>1.5650771423245142</v>
      </c>
    </row>
    <row r="147" spans="1:4" x14ac:dyDescent="0.25">
      <c r="A147" s="32">
        <v>2006</v>
      </c>
      <c r="B147" s="62">
        <f t="shared" si="8"/>
        <v>577856.53799999994</v>
      </c>
      <c r="C147" s="34">
        <v>301231207</v>
      </c>
      <c r="D147" s="59">
        <f t="shared" si="9"/>
        <v>1.9183156478206456</v>
      </c>
    </row>
    <row r="148" spans="1:4" x14ac:dyDescent="0.25">
      <c r="A148" s="31">
        <v>2007</v>
      </c>
      <c r="B148" s="62">
        <f t="shared" si="8"/>
        <v>670872.42500000005</v>
      </c>
      <c r="C148" s="33">
        <v>304093966</v>
      </c>
      <c r="D148" s="59">
        <f t="shared" si="9"/>
        <v>2.2061352739896196</v>
      </c>
    </row>
    <row r="149" spans="1:4" x14ac:dyDescent="0.25">
      <c r="A149" s="32">
        <v>2008</v>
      </c>
      <c r="B149" s="62">
        <f t="shared" si="8"/>
        <v>757714.80299999996</v>
      </c>
      <c r="C149" s="34">
        <v>306771529</v>
      </c>
      <c r="D149" s="59">
        <f t="shared" si="9"/>
        <v>2.4699645546311437</v>
      </c>
    </row>
    <row r="150" spans="1:4" x14ac:dyDescent="0.25">
      <c r="A150" s="31">
        <v>2009</v>
      </c>
      <c r="B150" s="62">
        <f t="shared" si="8"/>
        <v>560651.57299999997</v>
      </c>
      <c r="C150" s="33">
        <v>308745538</v>
      </c>
      <c r="D150" s="59">
        <f t="shared" si="9"/>
        <v>1.8159017831700615</v>
      </c>
    </row>
    <row r="151" spans="1:4" x14ac:dyDescent="0.25">
      <c r="A151" s="32">
        <v>2010</v>
      </c>
      <c r="B151" s="62">
        <f t="shared" si="8"/>
        <v>650497.31200000003</v>
      </c>
      <c r="C151" s="34">
        <v>309347057</v>
      </c>
      <c r="D151" s="59">
        <f t="shared" si="9"/>
        <v>2.1028075014141807</v>
      </c>
    </row>
    <row r="152" spans="1:4" x14ac:dyDescent="0.25">
      <c r="A152" s="31">
        <v>2011</v>
      </c>
      <c r="B152" s="62">
        <f t="shared" si="8"/>
        <v>749977.98</v>
      </c>
      <c r="C152" s="33">
        <v>311721632</v>
      </c>
      <c r="D152" s="59">
        <f t="shared" si="9"/>
        <v>2.4059221530060508</v>
      </c>
    </row>
    <row r="153" spans="1:4" x14ac:dyDescent="0.25">
      <c r="A153" s="32">
        <v>2012</v>
      </c>
      <c r="B153" s="62">
        <f t="shared" si="8"/>
        <v>828934.821</v>
      </c>
      <c r="C153" s="34">
        <v>314112078</v>
      </c>
      <c r="D153" s="59">
        <f t="shared" si="9"/>
        <v>2.6389778650918352</v>
      </c>
    </row>
    <row r="154" spans="1:4" x14ac:dyDescent="0.25">
      <c r="A154" s="31">
        <v>2013</v>
      </c>
      <c r="B154" s="62">
        <f t="shared" si="8"/>
        <v>810106.66299999994</v>
      </c>
      <c r="C154" s="33">
        <v>316497531</v>
      </c>
      <c r="D154" s="59">
        <f t="shared" si="9"/>
        <v>2.5595986813559057</v>
      </c>
    </row>
    <row r="155" spans="1:4" x14ac:dyDescent="0.25">
      <c r="A155" s="32">
        <v>2014</v>
      </c>
      <c r="B155" s="62">
        <f t="shared" si="8"/>
        <v>875469.93499999994</v>
      </c>
      <c r="C155" s="34">
        <v>318857056</v>
      </c>
      <c r="D155" s="59">
        <f t="shared" si="9"/>
        <v>2.7456501856430613</v>
      </c>
    </row>
    <row r="156" spans="1:4" x14ac:dyDescent="0.25">
      <c r="A156" s="31">
        <v>2015</v>
      </c>
      <c r="B156" s="62">
        <f t="shared" si="8"/>
        <v>752546.09700000007</v>
      </c>
      <c r="C156" s="33">
        <v>321418820</v>
      </c>
      <c r="D156" s="59">
        <f t="shared" si="9"/>
        <v>2.3413255546143814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88" zoomScale="80" zoomScaleNormal="80" workbookViewId="0">
      <selection activeCell="B116" sqref="B116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68" t="s">
        <v>1</v>
      </c>
      <c r="B5" s="28" t="s">
        <v>9</v>
      </c>
      <c r="C5" s="28" t="s">
        <v>39</v>
      </c>
      <c r="D5" s="28" t="s">
        <v>24</v>
      </c>
    </row>
    <row r="6" spans="1:10" x14ac:dyDescent="0.25">
      <c r="A6" s="31">
        <v>1995</v>
      </c>
      <c r="B6" s="55">
        <f>'Export '!G2</f>
        <v>2229.9520000000002</v>
      </c>
      <c r="C6" s="33">
        <v>37472184</v>
      </c>
      <c r="D6" s="60">
        <f>(B6*1000/C6)</f>
        <v>5.9509528454493074E-2</v>
      </c>
    </row>
    <row r="7" spans="1:10" x14ac:dyDescent="0.25">
      <c r="A7" s="32">
        <v>1996</v>
      </c>
      <c r="B7" s="55">
        <f>'Export '!G3</f>
        <v>1866.933</v>
      </c>
      <c r="C7" s="34">
        <v>38068050</v>
      </c>
      <c r="D7" s="60">
        <f t="shared" ref="D7:D26" si="0">(B7*1000/C7)</f>
        <v>4.9041991906598838E-2</v>
      </c>
    </row>
    <row r="8" spans="1:10" x14ac:dyDescent="0.25">
      <c r="A8" s="31">
        <v>1997</v>
      </c>
      <c r="B8" s="55">
        <f>'Export '!G4</f>
        <v>1895.991</v>
      </c>
      <c r="C8" s="33">
        <v>38635691</v>
      </c>
      <c r="D8" s="60">
        <f t="shared" si="0"/>
        <v>4.9073562577151786E-2</v>
      </c>
    </row>
    <row r="9" spans="1:10" x14ac:dyDescent="0.25">
      <c r="A9" s="32">
        <v>1998</v>
      </c>
      <c r="B9" s="55">
        <f>'Export '!G5</f>
        <v>2031.627</v>
      </c>
      <c r="C9" s="34">
        <v>39184456</v>
      </c>
      <c r="D9" s="60">
        <f t="shared" si="0"/>
        <v>5.1847778619154496E-2</v>
      </c>
    </row>
    <row r="10" spans="1:10" x14ac:dyDescent="0.25">
      <c r="A10" s="31">
        <v>1999</v>
      </c>
      <c r="B10" s="55">
        <f>'Export '!G6</f>
        <v>3194.366</v>
      </c>
      <c r="C10" s="33">
        <v>39730798</v>
      </c>
      <c r="D10" s="60">
        <f t="shared" si="0"/>
        <v>8.0400247686945522E-2</v>
      </c>
    </row>
    <row r="11" spans="1:10" x14ac:dyDescent="0.25">
      <c r="A11" s="32">
        <v>2000</v>
      </c>
      <c r="B11" s="55">
        <f>'Export '!G7</f>
        <v>2652.7170000000001</v>
      </c>
      <c r="C11" s="34">
        <v>40295563</v>
      </c>
      <c r="D11" s="60">
        <f t="shared" si="0"/>
        <v>6.5831491174350887E-2</v>
      </c>
    </row>
    <row r="12" spans="1:10" x14ac:dyDescent="0.25">
      <c r="A12" s="31">
        <v>2001</v>
      </c>
      <c r="B12" s="55">
        <f>'Export '!G8</f>
        <v>2122.8879999999999</v>
      </c>
      <c r="C12" s="33">
        <v>40813541</v>
      </c>
      <c r="D12" s="60">
        <f t="shared" si="0"/>
        <v>5.2014305742302536E-2</v>
      </c>
    </row>
    <row r="13" spans="1:10" x14ac:dyDescent="0.25">
      <c r="A13" s="32">
        <v>2002</v>
      </c>
      <c r="B13" s="55">
        <f>'Export '!G9</f>
        <v>2059.7399999999998</v>
      </c>
      <c r="C13" s="34">
        <v>41328824</v>
      </c>
      <c r="D13" s="60">
        <f t="shared" si="0"/>
        <v>4.9837856504216037E-2</v>
      </c>
    </row>
    <row r="14" spans="1:10" x14ac:dyDescent="0.25">
      <c r="A14" s="31">
        <v>2003</v>
      </c>
      <c r="B14" s="55">
        <f>'Export '!G10</f>
        <v>2988.2539999999999</v>
      </c>
      <c r="C14" s="33">
        <v>41848959</v>
      </c>
      <c r="D14" s="60">
        <f t="shared" si="0"/>
        <v>7.1405694942137027E-2</v>
      </c>
    </row>
    <row r="15" spans="1:10" x14ac:dyDescent="0.25">
      <c r="A15" s="32">
        <v>2004</v>
      </c>
      <c r="B15" s="55">
        <f>'Export '!G11</f>
        <v>3610.4879999999998</v>
      </c>
      <c r="C15" s="34">
        <v>42368489</v>
      </c>
      <c r="D15" s="60">
        <f t="shared" si="0"/>
        <v>8.5216350292784807E-2</v>
      </c>
    </row>
    <row r="16" spans="1:10" x14ac:dyDescent="0.25">
      <c r="A16" s="31">
        <v>2005</v>
      </c>
      <c r="B16" s="55">
        <f>'Export '!G12</f>
        <v>6257.0730000000003</v>
      </c>
      <c r="C16" s="33">
        <v>42888592</v>
      </c>
      <c r="D16" s="60">
        <f t="shared" si="0"/>
        <v>0.14589131300929628</v>
      </c>
    </row>
    <row r="17" spans="1:10" x14ac:dyDescent="0.25">
      <c r="A17" s="32">
        <v>2006</v>
      </c>
      <c r="B17" s="55">
        <f>'Export '!G13</f>
        <v>8335.4030000000002</v>
      </c>
      <c r="C17" s="34">
        <v>43405956</v>
      </c>
      <c r="D17" s="60">
        <f t="shared" si="0"/>
        <v>0.19203362321981804</v>
      </c>
    </row>
    <row r="18" spans="1:10" x14ac:dyDescent="0.25">
      <c r="A18" s="31">
        <v>2007</v>
      </c>
      <c r="B18" s="55">
        <f>'Export '!G14</f>
        <v>8599.3979999999992</v>
      </c>
      <c r="C18" s="33">
        <v>43926929</v>
      </c>
      <c r="D18" s="60">
        <f t="shared" si="0"/>
        <v>0.19576597307769911</v>
      </c>
    </row>
    <row r="19" spans="1:10" x14ac:dyDescent="0.25">
      <c r="A19" s="32">
        <v>2008</v>
      </c>
      <c r="B19" s="55">
        <f>'Export '!G15</f>
        <v>9551.4629999999997</v>
      </c>
      <c r="C19" s="34">
        <v>44451147</v>
      </c>
      <c r="D19" s="60">
        <f t="shared" si="0"/>
        <v>0.21487551266112437</v>
      </c>
    </row>
    <row r="20" spans="1:10" x14ac:dyDescent="0.25">
      <c r="A20" s="31">
        <v>2009</v>
      </c>
      <c r="B20" s="55">
        <f>'Export '!G16</f>
        <v>5719.393</v>
      </c>
      <c r="C20" s="33">
        <v>44978832</v>
      </c>
      <c r="D20" s="60">
        <f t="shared" si="0"/>
        <v>0.12715743708062494</v>
      </c>
    </row>
    <row r="21" spans="1:10" x14ac:dyDescent="0.25">
      <c r="A21" s="32">
        <v>2010</v>
      </c>
      <c r="B21" s="55">
        <f>'Export '!G17</f>
        <v>7346.6940000000004</v>
      </c>
      <c r="C21" s="34">
        <v>45509584</v>
      </c>
      <c r="D21" s="60">
        <f t="shared" si="0"/>
        <v>0.16143179862949308</v>
      </c>
    </row>
    <row r="22" spans="1:10" x14ac:dyDescent="0.25">
      <c r="A22" s="31">
        <v>2011</v>
      </c>
      <c r="B22" s="55">
        <f>'Export '!G18</f>
        <v>7954.9560000000001</v>
      </c>
      <c r="C22" s="33">
        <v>46044601</v>
      </c>
      <c r="D22" s="60">
        <f t="shared" si="0"/>
        <v>0.17276631412225724</v>
      </c>
    </row>
    <row r="23" spans="1:10" x14ac:dyDescent="0.25">
      <c r="A23" s="32">
        <v>2012</v>
      </c>
      <c r="B23" s="55">
        <f>'Export '!G19</f>
        <v>14002.245999999999</v>
      </c>
      <c r="C23" s="34">
        <v>46581823</v>
      </c>
      <c r="D23" s="60">
        <f t="shared" si="0"/>
        <v>0.30059463323279556</v>
      </c>
    </row>
    <row r="24" spans="1:10" x14ac:dyDescent="0.25">
      <c r="A24" s="31">
        <v>2013</v>
      </c>
      <c r="B24" s="55">
        <f>'Export '!G20</f>
        <v>10732.040999999999</v>
      </c>
      <c r="C24" s="33">
        <v>47121089</v>
      </c>
      <c r="D24" s="60">
        <f t="shared" si="0"/>
        <v>0.22775451984991263</v>
      </c>
    </row>
    <row r="25" spans="1:10" x14ac:dyDescent="0.25">
      <c r="A25" s="32">
        <v>2014</v>
      </c>
      <c r="B25" s="55">
        <f>'Export '!G21</f>
        <v>13420.651</v>
      </c>
      <c r="C25" s="34">
        <v>47661787</v>
      </c>
      <c r="D25" s="60">
        <f t="shared" si="0"/>
        <v>0.28158094449962606</v>
      </c>
    </row>
    <row r="26" spans="1:10" x14ac:dyDescent="0.25">
      <c r="A26" s="31">
        <v>2015</v>
      </c>
      <c r="B26" s="55">
        <f>'Export '!G22</f>
        <v>17268.47</v>
      </c>
      <c r="C26" s="33">
        <v>48203405</v>
      </c>
      <c r="D26" s="60">
        <f t="shared" si="0"/>
        <v>0.35824170512435793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68" t="s">
        <v>1</v>
      </c>
      <c r="B31" s="28" t="s">
        <v>19</v>
      </c>
      <c r="C31" s="28" t="s">
        <v>39</v>
      </c>
      <c r="D31" s="28" t="s">
        <v>78</v>
      </c>
    </row>
    <row r="32" spans="1:10" x14ac:dyDescent="0.25">
      <c r="A32" s="31">
        <v>1995</v>
      </c>
      <c r="B32" s="55">
        <f>'Import '!G2</f>
        <v>245075.285</v>
      </c>
      <c r="C32" s="33">
        <v>37472184</v>
      </c>
      <c r="D32" s="59">
        <f>(B32/C32)*1000</f>
        <v>6.5401921862894357</v>
      </c>
    </row>
    <row r="33" spans="1:4" x14ac:dyDescent="0.25">
      <c r="A33" s="32">
        <v>1996</v>
      </c>
      <c r="B33" s="55">
        <f>'Import '!G3</f>
        <v>197911.878</v>
      </c>
      <c r="C33" s="34">
        <v>38068050</v>
      </c>
      <c r="D33" s="59">
        <f t="shared" ref="D33:D52" si="1">(B33/C33)*1000</f>
        <v>5.1988971854350305</v>
      </c>
    </row>
    <row r="34" spans="1:4" x14ac:dyDescent="0.25">
      <c r="A34" s="31">
        <v>1997</v>
      </c>
      <c r="B34" s="55">
        <f>'Import '!G4</f>
        <v>201890.07800000001</v>
      </c>
      <c r="C34" s="33">
        <v>38635691</v>
      </c>
      <c r="D34" s="59">
        <f t="shared" si="1"/>
        <v>5.2254812266719908</v>
      </c>
    </row>
    <row r="35" spans="1:4" x14ac:dyDescent="0.25">
      <c r="A35" s="32">
        <v>1998</v>
      </c>
      <c r="B35" s="55">
        <f>'Import '!G5</f>
        <v>160302.60399999999</v>
      </c>
      <c r="C35" s="34">
        <v>39184456</v>
      </c>
      <c r="D35" s="59">
        <f t="shared" si="1"/>
        <v>4.09097433941663</v>
      </c>
    </row>
    <row r="36" spans="1:4" x14ac:dyDescent="0.25">
      <c r="A36" s="31">
        <v>1999</v>
      </c>
      <c r="B36" s="55">
        <f>'Import '!G6</f>
        <v>109080.32799999999</v>
      </c>
      <c r="C36" s="33">
        <v>39730798</v>
      </c>
      <c r="D36" s="59">
        <f t="shared" si="1"/>
        <v>2.7454854543822651</v>
      </c>
    </row>
    <row r="37" spans="1:4" x14ac:dyDescent="0.25">
      <c r="A37" s="32">
        <v>2000</v>
      </c>
      <c r="B37" s="55">
        <f>'Import '!G7</f>
        <v>88801.038</v>
      </c>
      <c r="C37" s="34">
        <v>40295563</v>
      </c>
      <c r="D37" s="59">
        <f t="shared" si="1"/>
        <v>2.2037423326235697</v>
      </c>
    </row>
    <row r="38" spans="1:4" x14ac:dyDescent="0.25">
      <c r="A38" s="31">
        <v>2001</v>
      </c>
      <c r="B38" s="55">
        <f>'Import '!G8</f>
        <v>96867.754000000001</v>
      </c>
      <c r="C38" s="33">
        <v>40813541</v>
      </c>
      <c r="D38" s="59">
        <f t="shared" si="1"/>
        <v>2.3734219483675774</v>
      </c>
    </row>
    <row r="39" spans="1:4" x14ac:dyDescent="0.25">
      <c r="A39" s="32">
        <v>2002</v>
      </c>
      <c r="B39" s="55">
        <f>'Import '!G9</f>
        <v>73764.372000000003</v>
      </c>
      <c r="C39" s="34">
        <v>41328824</v>
      </c>
      <c r="D39" s="59">
        <f t="shared" si="1"/>
        <v>1.7848166209616805</v>
      </c>
    </row>
    <row r="40" spans="1:4" x14ac:dyDescent="0.25">
      <c r="A40" s="31">
        <v>2003</v>
      </c>
      <c r="B40" s="55">
        <f>'Import '!G10</f>
        <v>81664.202999999994</v>
      </c>
      <c r="C40" s="33">
        <v>41848959</v>
      </c>
      <c r="D40" s="59">
        <f t="shared" si="1"/>
        <v>1.951403450680816</v>
      </c>
    </row>
    <row r="41" spans="1:4" x14ac:dyDescent="0.25">
      <c r="A41" s="32">
        <v>2004</v>
      </c>
      <c r="B41" s="55">
        <f>'Import '!G11</f>
        <v>146628.837</v>
      </c>
      <c r="C41" s="34">
        <v>42368489</v>
      </c>
      <c r="D41" s="59">
        <f t="shared" si="1"/>
        <v>3.4607992982709388</v>
      </c>
    </row>
    <row r="42" spans="1:4" x14ac:dyDescent="0.25">
      <c r="A42" s="31">
        <v>2005</v>
      </c>
      <c r="B42" s="55">
        <f>'Import '!G12</f>
        <v>204820.53400000001</v>
      </c>
      <c r="C42" s="33">
        <v>42888592</v>
      </c>
      <c r="D42" s="59">
        <f t="shared" si="1"/>
        <v>4.7756413640251933</v>
      </c>
    </row>
    <row r="43" spans="1:4" x14ac:dyDescent="0.25">
      <c r="A43" s="32">
        <v>2006</v>
      </c>
      <c r="B43" s="55">
        <f>'Import '!G13</f>
        <v>285735.99</v>
      </c>
      <c r="C43" s="34">
        <v>43405956</v>
      </c>
      <c r="D43" s="59">
        <f t="shared" si="1"/>
        <v>6.5828751704028825</v>
      </c>
    </row>
    <row r="44" spans="1:4" x14ac:dyDescent="0.25">
      <c r="A44" s="31">
        <v>2007</v>
      </c>
      <c r="B44" s="55">
        <f>'Import '!G14</f>
        <v>282540.03999999998</v>
      </c>
      <c r="C44" s="33">
        <v>43926929</v>
      </c>
      <c r="D44" s="59">
        <f t="shared" si="1"/>
        <v>6.4320462739382487</v>
      </c>
    </row>
    <row r="45" spans="1:4" x14ac:dyDescent="0.25">
      <c r="A45" s="32">
        <v>2008</v>
      </c>
      <c r="B45" s="55">
        <f>'Import '!G15</f>
        <v>486926.18599999999</v>
      </c>
      <c r="C45" s="34">
        <v>44451147</v>
      </c>
      <c r="D45" s="59">
        <f t="shared" si="1"/>
        <v>10.954187211412114</v>
      </c>
    </row>
    <row r="46" spans="1:4" x14ac:dyDescent="0.25">
      <c r="A46" s="31">
        <v>2009</v>
      </c>
      <c r="B46" s="55">
        <f>'Import '!G16</f>
        <v>375287.15600000002</v>
      </c>
      <c r="C46" s="33">
        <v>44978832</v>
      </c>
      <c r="D46" s="59">
        <f t="shared" si="1"/>
        <v>8.3436394257636568</v>
      </c>
    </row>
    <row r="47" spans="1:4" x14ac:dyDescent="0.25">
      <c r="A47" s="32">
        <v>2010</v>
      </c>
      <c r="B47" s="55">
        <f>'Import '!G17</f>
        <v>427149.72600000002</v>
      </c>
      <c r="C47" s="34">
        <v>45509584</v>
      </c>
      <c r="D47" s="59">
        <f t="shared" si="1"/>
        <v>9.3859290385954743</v>
      </c>
    </row>
    <row r="48" spans="1:4" x14ac:dyDescent="0.25">
      <c r="A48" s="31">
        <v>2011</v>
      </c>
      <c r="B48" s="55">
        <f>'Import '!G18</f>
        <v>667860.27</v>
      </c>
      <c r="C48" s="33">
        <v>46044601</v>
      </c>
      <c r="D48" s="59">
        <f t="shared" si="1"/>
        <v>14.504638013911773</v>
      </c>
    </row>
    <row r="49" spans="1:10" x14ac:dyDescent="0.25">
      <c r="A49" s="32">
        <v>2012</v>
      </c>
      <c r="B49" s="55">
        <f>'Import '!G19</f>
        <v>541558.96499999997</v>
      </c>
      <c r="C49" s="34">
        <v>46581823</v>
      </c>
      <c r="D49" s="59">
        <f t="shared" si="1"/>
        <v>11.625971894659425</v>
      </c>
    </row>
    <row r="50" spans="1:10" x14ac:dyDescent="0.25">
      <c r="A50" s="31">
        <v>2013</v>
      </c>
      <c r="B50" s="55">
        <f>'Import '!G20</f>
        <v>673844.98</v>
      </c>
      <c r="C50" s="33">
        <v>47121089</v>
      </c>
      <c r="D50" s="59">
        <f t="shared" si="1"/>
        <v>14.300284528653401</v>
      </c>
    </row>
    <row r="51" spans="1:10" x14ac:dyDescent="0.25">
      <c r="A51" s="32">
        <v>2014</v>
      </c>
      <c r="B51" s="55">
        <f>'Import '!G21</f>
        <v>552893.277</v>
      </c>
      <c r="C51" s="34">
        <v>47661787</v>
      </c>
      <c r="D51" s="59">
        <f t="shared" si="1"/>
        <v>11.600347192185639</v>
      </c>
    </row>
    <row r="52" spans="1:10" x14ac:dyDescent="0.25">
      <c r="A52" s="31">
        <v>2015</v>
      </c>
      <c r="B52" s="55">
        <f>'Import '!G22</f>
        <v>396585.277</v>
      </c>
      <c r="C52" s="33">
        <v>48203405</v>
      </c>
      <c r="D52" s="59">
        <f t="shared" si="1"/>
        <v>8.2273291067301155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68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B6+B32</f>
        <v>247305.23699999999</v>
      </c>
      <c r="C57" s="33">
        <v>37472184</v>
      </c>
      <c r="D57" s="29">
        <f t="shared" ref="D57:D77" si="2">(B57/C57)*1000</f>
        <v>6.5997017147439285</v>
      </c>
    </row>
    <row r="58" spans="1:10" x14ac:dyDescent="0.25">
      <c r="A58" s="32">
        <v>1996</v>
      </c>
      <c r="B58" s="55">
        <f t="shared" ref="B58:B77" si="3">B7+B33</f>
        <v>199778.81099999999</v>
      </c>
      <c r="C58" s="34">
        <v>38068050</v>
      </c>
      <c r="D58" s="29">
        <f t="shared" si="2"/>
        <v>5.2479391773416282</v>
      </c>
    </row>
    <row r="59" spans="1:10" x14ac:dyDescent="0.25">
      <c r="A59" s="31">
        <v>1997</v>
      </c>
      <c r="B59" s="55">
        <f t="shared" si="3"/>
        <v>203786.06900000002</v>
      </c>
      <c r="C59" s="33">
        <v>38635691</v>
      </c>
      <c r="D59" s="29">
        <f t="shared" si="2"/>
        <v>5.2745547892491436</v>
      </c>
    </row>
    <row r="60" spans="1:10" x14ac:dyDescent="0.25">
      <c r="A60" s="32">
        <v>1998</v>
      </c>
      <c r="B60" s="55">
        <f t="shared" si="3"/>
        <v>162334.231</v>
      </c>
      <c r="C60" s="34">
        <v>39184456</v>
      </c>
      <c r="D60" s="29">
        <f t="shared" si="2"/>
        <v>4.1428221180357845</v>
      </c>
    </row>
    <row r="61" spans="1:10" x14ac:dyDescent="0.25">
      <c r="A61" s="31">
        <v>1999</v>
      </c>
      <c r="B61" s="55">
        <f t="shared" si="3"/>
        <v>112274.69399999999</v>
      </c>
      <c r="C61" s="33">
        <v>39730798</v>
      </c>
      <c r="D61" s="29">
        <f t="shared" si="2"/>
        <v>2.8258857020692107</v>
      </c>
    </row>
    <row r="62" spans="1:10" x14ac:dyDescent="0.25">
      <c r="A62" s="32">
        <v>2000</v>
      </c>
      <c r="B62" s="55">
        <f t="shared" si="3"/>
        <v>91453.755000000005</v>
      </c>
      <c r="C62" s="34">
        <v>40295563</v>
      </c>
      <c r="D62" s="29">
        <f t="shared" si="2"/>
        <v>2.2695738237979204</v>
      </c>
    </row>
    <row r="63" spans="1:10" x14ac:dyDescent="0.25">
      <c r="A63" s="31">
        <v>2001</v>
      </c>
      <c r="B63" s="55">
        <f t="shared" si="3"/>
        <v>98990.642000000007</v>
      </c>
      <c r="C63" s="33">
        <v>40813541</v>
      </c>
      <c r="D63" s="29">
        <f t="shared" si="2"/>
        <v>2.4254362541098797</v>
      </c>
    </row>
    <row r="64" spans="1:10" x14ac:dyDescent="0.25">
      <c r="A64" s="32">
        <v>2002</v>
      </c>
      <c r="B64" s="55">
        <f t="shared" si="3"/>
        <v>75824.112000000008</v>
      </c>
      <c r="C64" s="34">
        <v>41328824</v>
      </c>
      <c r="D64" s="29">
        <f t="shared" si="2"/>
        <v>1.8346544774658966</v>
      </c>
    </row>
    <row r="65" spans="1:4" x14ac:dyDescent="0.25">
      <c r="A65" s="31">
        <v>2003</v>
      </c>
      <c r="B65" s="55">
        <f t="shared" si="3"/>
        <v>84652.456999999995</v>
      </c>
      <c r="C65" s="33">
        <v>41848959</v>
      </c>
      <c r="D65" s="29">
        <f t="shared" si="2"/>
        <v>2.0228091456229529</v>
      </c>
    </row>
    <row r="66" spans="1:4" x14ac:dyDescent="0.25">
      <c r="A66" s="32">
        <v>2004</v>
      </c>
      <c r="B66" s="55">
        <f t="shared" si="3"/>
        <v>150239.32500000001</v>
      </c>
      <c r="C66" s="34">
        <v>42368489</v>
      </c>
      <c r="D66" s="29">
        <f t="shared" si="2"/>
        <v>3.5460156485637242</v>
      </c>
    </row>
    <row r="67" spans="1:4" x14ac:dyDescent="0.25">
      <c r="A67" s="31">
        <v>2005</v>
      </c>
      <c r="B67" s="55">
        <f t="shared" si="3"/>
        <v>211077.60700000002</v>
      </c>
      <c r="C67" s="33">
        <v>42888592</v>
      </c>
      <c r="D67" s="29">
        <f t="shared" si="2"/>
        <v>4.9215326770344898</v>
      </c>
    </row>
    <row r="68" spans="1:4" x14ac:dyDescent="0.25">
      <c r="A68" s="32">
        <v>2006</v>
      </c>
      <c r="B68" s="55">
        <f t="shared" si="3"/>
        <v>294071.39299999998</v>
      </c>
      <c r="C68" s="34">
        <v>43405956</v>
      </c>
      <c r="D68" s="29">
        <f t="shared" si="2"/>
        <v>6.774908793622699</v>
      </c>
    </row>
    <row r="69" spans="1:4" x14ac:dyDescent="0.25">
      <c r="A69" s="31">
        <v>2007</v>
      </c>
      <c r="B69" s="55">
        <f t="shared" si="3"/>
        <v>291139.43799999997</v>
      </c>
      <c r="C69" s="33">
        <v>43926929</v>
      </c>
      <c r="D69" s="29">
        <f t="shared" si="2"/>
        <v>6.6278122470159468</v>
      </c>
    </row>
    <row r="70" spans="1:4" x14ac:dyDescent="0.25">
      <c r="A70" s="32">
        <v>2008</v>
      </c>
      <c r="B70" s="55">
        <f t="shared" si="3"/>
        <v>496477.64899999998</v>
      </c>
      <c r="C70" s="34">
        <v>44451147</v>
      </c>
      <c r="D70" s="29">
        <f t="shared" si="2"/>
        <v>11.169062724073239</v>
      </c>
    </row>
    <row r="71" spans="1:4" x14ac:dyDescent="0.25">
      <c r="A71" s="31">
        <v>2009</v>
      </c>
      <c r="B71" s="55">
        <f t="shared" si="3"/>
        <v>381006.549</v>
      </c>
      <c r="C71" s="33">
        <v>44978832</v>
      </c>
      <c r="D71" s="29">
        <f t="shared" si="2"/>
        <v>8.4707968628442813</v>
      </c>
    </row>
    <row r="72" spans="1:4" x14ac:dyDescent="0.25">
      <c r="A72" s="32">
        <v>2010</v>
      </c>
      <c r="B72" s="55">
        <f t="shared" si="3"/>
        <v>434496.42000000004</v>
      </c>
      <c r="C72" s="34">
        <v>45509584</v>
      </c>
      <c r="D72" s="29">
        <f t="shared" si="2"/>
        <v>9.5473608372249696</v>
      </c>
    </row>
    <row r="73" spans="1:4" x14ac:dyDescent="0.25">
      <c r="A73" s="31">
        <v>2011</v>
      </c>
      <c r="B73" s="55">
        <f t="shared" si="3"/>
        <v>675815.22600000002</v>
      </c>
      <c r="C73" s="33">
        <v>46044601</v>
      </c>
      <c r="D73" s="29">
        <f t="shared" si="2"/>
        <v>14.677404328034031</v>
      </c>
    </row>
    <row r="74" spans="1:4" x14ac:dyDescent="0.25">
      <c r="A74" s="32">
        <v>2012</v>
      </c>
      <c r="B74" s="55">
        <f t="shared" si="3"/>
        <v>555561.21100000001</v>
      </c>
      <c r="C74" s="34">
        <v>46581823</v>
      </c>
      <c r="D74" s="29">
        <f t="shared" si="2"/>
        <v>11.92656652789222</v>
      </c>
    </row>
    <row r="75" spans="1:4" x14ac:dyDescent="0.25">
      <c r="A75" s="31">
        <v>2013</v>
      </c>
      <c r="B75" s="55">
        <f t="shared" si="3"/>
        <v>684577.02099999995</v>
      </c>
      <c r="C75" s="33">
        <v>47121089</v>
      </c>
      <c r="D75" s="29">
        <f t="shared" si="2"/>
        <v>14.528039048503313</v>
      </c>
    </row>
    <row r="76" spans="1:4" x14ac:dyDescent="0.25">
      <c r="A76" s="32">
        <v>2014</v>
      </c>
      <c r="B76" s="55">
        <f t="shared" si="3"/>
        <v>566313.92799999996</v>
      </c>
      <c r="C76" s="34">
        <v>47661787</v>
      </c>
      <c r="D76" s="29">
        <f t="shared" si="2"/>
        <v>11.881928136685264</v>
      </c>
    </row>
    <row r="77" spans="1:4" x14ac:dyDescent="0.25">
      <c r="A77" s="31">
        <v>2015</v>
      </c>
      <c r="B77" s="55">
        <f t="shared" si="3"/>
        <v>413853.74699999997</v>
      </c>
      <c r="C77" s="33">
        <v>48203405</v>
      </c>
      <c r="D77" s="29">
        <f t="shared" si="2"/>
        <v>8.585570811854474</v>
      </c>
    </row>
    <row r="78" spans="1:4" x14ac:dyDescent="0.25">
      <c r="A78" t="s">
        <v>59</v>
      </c>
    </row>
    <row r="83" spans="1:10" x14ac:dyDescent="0.25">
      <c r="A83" s="108" t="s">
        <v>20</v>
      </c>
      <c r="B83" s="108"/>
      <c r="C83" s="108"/>
      <c r="D83" s="108"/>
      <c r="F83" s="7" t="s">
        <v>40</v>
      </c>
      <c r="I83" s="1" t="s">
        <v>6</v>
      </c>
      <c r="J83" s="7" t="s">
        <v>45</v>
      </c>
    </row>
    <row r="84" spans="1:10" ht="60" x14ac:dyDescent="0.25">
      <c r="A84" s="68" t="s">
        <v>1</v>
      </c>
      <c r="B84" s="28" t="s">
        <v>4</v>
      </c>
      <c r="C84" s="28" t="s">
        <v>21</v>
      </c>
      <c r="D84" s="28" t="s">
        <v>24</v>
      </c>
    </row>
    <row r="85" spans="1:10" x14ac:dyDescent="0.25">
      <c r="A85" s="31">
        <v>1995</v>
      </c>
      <c r="B85" s="55">
        <f t="shared" ref="B85:B105" si="4">B32</f>
        <v>245075.285</v>
      </c>
      <c r="C85" s="33">
        <v>266398000</v>
      </c>
      <c r="D85" s="29">
        <f>(B85/C85)*1000</f>
        <v>0.91995917762145363</v>
      </c>
    </row>
    <row r="86" spans="1:10" x14ac:dyDescent="0.25">
      <c r="A86" s="32">
        <v>1996</v>
      </c>
      <c r="B86" s="55">
        <f t="shared" si="4"/>
        <v>197911.878</v>
      </c>
      <c r="C86" s="34">
        <v>268930000</v>
      </c>
      <c r="D86" s="29">
        <f t="shared" ref="D86:D105" si="5">(B86/C86)*1000</f>
        <v>0.73592339270442131</v>
      </c>
    </row>
    <row r="87" spans="1:10" x14ac:dyDescent="0.25">
      <c r="A87" s="31">
        <v>1997</v>
      </c>
      <c r="B87" s="55">
        <f t="shared" si="4"/>
        <v>201890.07800000001</v>
      </c>
      <c r="C87" s="33">
        <v>271387000</v>
      </c>
      <c r="D87" s="29">
        <f t="shared" si="5"/>
        <v>0.74391948766890093</v>
      </c>
    </row>
    <row r="88" spans="1:10" x14ac:dyDescent="0.25">
      <c r="A88" s="32">
        <v>1998</v>
      </c>
      <c r="B88" s="55">
        <f t="shared" si="4"/>
        <v>160302.60399999999</v>
      </c>
      <c r="C88" s="34">
        <v>271584000</v>
      </c>
      <c r="D88" s="29">
        <f t="shared" si="5"/>
        <v>0.59025054495110163</v>
      </c>
    </row>
    <row r="89" spans="1:10" x14ac:dyDescent="0.25">
      <c r="A89" s="31">
        <v>1999</v>
      </c>
      <c r="B89" s="55">
        <f t="shared" si="4"/>
        <v>109080.32799999999</v>
      </c>
      <c r="C89" s="33">
        <v>274024000</v>
      </c>
      <c r="D89" s="29">
        <f t="shared" si="5"/>
        <v>0.39806851954573319</v>
      </c>
    </row>
    <row r="90" spans="1:10" x14ac:dyDescent="0.25">
      <c r="A90" s="32">
        <v>2000</v>
      </c>
      <c r="B90" s="55">
        <f t="shared" si="4"/>
        <v>88801.038</v>
      </c>
      <c r="C90" s="34">
        <v>284968955</v>
      </c>
      <c r="D90" s="29">
        <f t="shared" si="5"/>
        <v>0.31161653380804233</v>
      </c>
    </row>
    <row r="91" spans="1:10" x14ac:dyDescent="0.25">
      <c r="A91" s="31">
        <v>2001</v>
      </c>
      <c r="B91" s="55">
        <f t="shared" si="4"/>
        <v>96867.754000000001</v>
      </c>
      <c r="C91" s="33">
        <v>287625193</v>
      </c>
      <c r="D91" s="29">
        <f t="shared" si="5"/>
        <v>0.33678466406105118</v>
      </c>
    </row>
    <row r="92" spans="1:10" x14ac:dyDescent="0.25">
      <c r="A92" s="32">
        <v>2002</v>
      </c>
      <c r="B92" s="55">
        <f t="shared" si="4"/>
        <v>73764.372000000003</v>
      </c>
      <c r="C92" s="34">
        <v>290107933</v>
      </c>
      <c r="D92" s="29">
        <f t="shared" si="5"/>
        <v>0.25426527029855472</v>
      </c>
    </row>
    <row r="93" spans="1:10" x14ac:dyDescent="0.25">
      <c r="A93" s="31">
        <v>2003</v>
      </c>
      <c r="B93" s="55">
        <f t="shared" si="4"/>
        <v>81664.202999999994</v>
      </c>
      <c r="C93" s="33">
        <v>292805298</v>
      </c>
      <c r="D93" s="29">
        <f t="shared" si="5"/>
        <v>0.27890275059162351</v>
      </c>
    </row>
    <row r="94" spans="1:10" x14ac:dyDescent="0.25">
      <c r="A94" s="32">
        <v>2004</v>
      </c>
      <c r="B94" s="55">
        <f t="shared" si="4"/>
        <v>146628.837</v>
      </c>
      <c r="C94" s="34">
        <v>295516599</v>
      </c>
      <c r="D94" s="29">
        <f t="shared" si="5"/>
        <v>0.49617800656943806</v>
      </c>
    </row>
    <row r="95" spans="1:10" x14ac:dyDescent="0.25">
      <c r="A95" s="31">
        <v>2005</v>
      </c>
      <c r="B95" s="55">
        <f t="shared" si="4"/>
        <v>204820.53400000001</v>
      </c>
      <c r="C95" s="33">
        <v>298379912</v>
      </c>
      <c r="D95" s="29">
        <f t="shared" si="5"/>
        <v>0.68644210204070311</v>
      </c>
    </row>
    <row r="96" spans="1:10" x14ac:dyDescent="0.25">
      <c r="A96" s="32">
        <v>2006</v>
      </c>
      <c r="B96" s="55">
        <f t="shared" si="4"/>
        <v>285735.99</v>
      </c>
      <c r="C96" s="34">
        <v>301231207</v>
      </c>
      <c r="D96" s="29">
        <f t="shared" si="5"/>
        <v>0.9485603860426054</v>
      </c>
    </row>
    <row r="97" spans="1:10" x14ac:dyDescent="0.25">
      <c r="A97" s="31">
        <v>2007</v>
      </c>
      <c r="B97" s="55">
        <f t="shared" si="4"/>
        <v>282540.03999999998</v>
      </c>
      <c r="C97" s="33">
        <v>304093966</v>
      </c>
      <c r="D97" s="29">
        <f t="shared" si="5"/>
        <v>0.92912083628782016</v>
      </c>
    </row>
    <row r="98" spans="1:10" x14ac:dyDescent="0.25">
      <c r="A98" s="32">
        <v>2008</v>
      </c>
      <c r="B98" s="55">
        <f t="shared" si="4"/>
        <v>486926.18599999999</v>
      </c>
      <c r="C98" s="34">
        <v>306771529</v>
      </c>
      <c r="D98" s="29">
        <f t="shared" si="5"/>
        <v>1.5872600289448633</v>
      </c>
    </row>
    <row r="99" spans="1:10" x14ac:dyDescent="0.25">
      <c r="A99" s="31">
        <v>2009</v>
      </c>
      <c r="B99" s="55">
        <f t="shared" si="4"/>
        <v>375287.15600000002</v>
      </c>
      <c r="C99" s="33">
        <v>308745538</v>
      </c>
      <c r="D99" s="29">
        <f t="shared" si="5"/>
        <v>1.2155225252194577</v>
      </c>
    </row>
    <row r="100" spans="1:10" x14ac:dyDescent="0.25">
      <c r="A100" s="32">
        <v>2010</v>
      </c>
      <c r="B100" s="55">
        <f t="shared" si="4"/>
        <v>427149.72600000002</v>
      </c>
      <c r="C100" s="34">
        <v>309347057</v>
      </c>
      <c r="D100" s="29">
        <f t="shared" si="5"/>
        <v>1.3808106989684406</v>
      </c>
    </row>
    <row r="101" spans="1:10" x14ac:dyDescent="0.25">
      <c r="A101" s="31">
        <v>2011</v>
      </c>
      <c r="B101" s="55">
        <f t="shared" si="4"/>
        <v>667860.27</v>
      </c>
      <c r="C101" s="33">
        <v>311721632</v>
      </c>
      <c r="D101" s="29">
        <f t="shared" si="5"/>
        <v>2.1424893284274864</v>
      </c>
    </row>
    <row r="102" spans="1:10" x14ac:dyDescent="0.25">
      <c r="A102" s="32">
        <v>2012</v>
      </c>
      <c r="B102" s="55">
        <f t="shared" si="4"/>
        <v>541558.96499999997</v>
      </c>
      <c r="C102" s="34">
        <v>314112078</v>
      </c>
      <c r="D102" s="29">
        <f t="shared" si="5"/>
        <v>1.7240946876292988</v>
      </c>
    </row>
    <row r="103" spans="1:10" x14ac:dyDescent="0.25">
      <c r="A103" s="31">
        <v>2013</v>
      </c>
      <c r="B103" s="55">
        <f t="shared" si="4"/>
        <v>673844.98</v>
      </c>
      <c r="C103" s="33">
        <v>316497531</v>
      </c>
      <c r="D103" s="29">
        <f t="shared" si="5"/>
        <v>2.1290686782640336</v>
      </c>
    </row>
    <row r="104" spans="1:10" x14ac:dyDescent="0.25">
      <c r="A104" s="32">
        <v>2014</v>
      </c>
      <c r="B104" s="55">
        <f t="shared" si="4"/>
        <v>552893.277</v>
      </c>
      <c r="C104" s="34">
        <v>318857056</v>
      </c>
      <c r="D104" s="29">
        <f t="shared" si="5"/>
        <v>1.7339847640066024</v>
      </c>
    </row>
    <row r="105" spans="1:10" x14ac:dyDescent="0.25">
      <c r="A105" s="31">
        <v>2015</v>
      </c>
      <c r="B105" s="55">
        <f t="shared" si="4"/>
        <v>396585.277</v>
      </c>
      <c r="C105" s="33">
        <v>321418820</v>
      </c>
      <c r="D105" s="29">
        <f t="shared" si="5"/>
        <v>1.2338582942965195</v>
      </c>
    </row>
    <row r="106" spans="1:10" x14ac:dyDescent="0.25">
      <c r="A106" t="s">
        <v>54</v>
      </c>
    </row>
    <row r="109" spans="1:10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J109" s="7" t="s">
        <v>46</v>
      </c>
    </row>
    <row r="110" spans="1:10" ht="60" x14ac:dyDescent="0.25">
      <c r="A110" s="68" t="s">
        <v>1</v>
      </c>
      <c r="B110" s="28" t="s">
        <v>10</v>
      </c>
      <c r="C110" s="28" t="s">
        <v>21</v>
      </c>
      <c r="D110" s="28" t="s">
        <v>78</v>
      </c>
    </row>
    <row r="111" spans="1:10" x14ac:dyDescent="0.25">
      <c r="A111" s="31">
        <v>1995</v>
      </c>
      <c r="B111" s="55">
        <f t="shared" ref="B111:B131" si="6">B6</f>
        <v>2229.9520000000002</v>
      </c>
      <c r="C111" s="33">
        <v>266398000</v>
      </c>
      <c r="D111" s="59">
        <f>(B111*1000/C111)</f>
        <v>8.3707535341856921E-3</v>
      </c>
    </row>
    <row r="112" spans="1:10" x14ac:dyDescent="0.25">
      <c r="A112" s="32">
        <v>1996</v>
      </c>
      <c r="B112" s="55">
        <f t="shared" si="6"/>
        <v>1866.933</v>
      </c>
      <c r="C112" s="34">
        <v>268930000</v>
      </c>
      <c r="D112" s="59">
        <f t="shared" ref="D112:D131" si="7">(B112*1000/C112)</f>
        <v>6.9420778641282122E-3</v>
      </c>
    </row>
    <row r="113" spans="1:4" x14ac:dyDescent="0.25">
      <c r="A113" s="31">
        <v>1997</v>
      </c>
      <c r="B113" s="55">
        <f t="shared" si="6"/>
        <v>1895.991</v>
      </c>
      <c r="C113" s="33">
        <v>271387000</v>
      </c>
      <c r="D113" s="59">
        <f t="shared" si="7"/>
        <v>6.9863000070010724E-3</v>
      </c>
    </row>
    <row r="114" spans="1:4" x14ac:dyDescent="0.25">
      <c r="A114" s="32">
        <v>1998</v>
      </c>
      <c r="B114" s="55">
        <f t="shared" si="6"/>
        <v>2031.627</v>
      </c>
      <c r="C114" s="34">
        <v>271584000</v>
      </c>
      <c r="D114" s="59">
        <f t="shared" si="7"/>
        <v>7.480657917992223E-3</v>
      </c>
    </row>
    <row r="115" spans="1:4" x14ac:dyDescent="0.25">
      <c r="A115" s="31">
        <v>1999</v>
      </c>
      <c r="B115" s="55">
        <f t="shared" si="6"/>
        <v>3194.366</v>
      </c>
      <c r="C115" s="33">
        <v>274024000</v>
      </c>
      <c r="D115" s="59">
        <f t="shared" si="7"/>
        <v>1.1657249000087584E-2</v>
      </c>
    </row>
    <row r="116" spans="1:4" x14ac:dyDescent="0.25">
      <c r="A116" s="32">
        <v>2000</v>
      </c>
      <c r="B116" s="55">
        <f t="shared" si="6"/>
        <v>2652.7170000000001</v>
      </c>
      <c r="C116" s="34">
        <v>284968955</v>
      </c>
      <c r="D116" s="59">
        <f t="shared" si="7"/>
        <v>9.3087929525516207E-3</v>
      </c>
    </row>
    <row r="117" spans="1:4" x14ac:dyDescent="0.25">
      <c r="A117" s="31">
        <v>2001</v>
      </c>
      <c r="B117" s="55">
        <f t="shared" si="6"/>
        <v>2122.8879999999999</v>
      </c>
      <c r="C117" s="33">
        <v>287625193</v>
      </c>
      <c r="D117" s="59">
        <f t="shared" si="7"/>
        <v>7.3807442868886663E-3</v>
      </c>
    </row>
    <row r="118" spans="1:4" x14ac:dyDescent="0.25">
      <c r="A118" s="32">
        <v>2002</v>
      </c>
      <c r="B118" s="55">
        <f t="shared" si="6"/>
        <v>2059.7399999999998</v>
      </c>
      <c r="C118" s="34">
        <v>290107933</v>
      </c>
      <c r="D118" s="59">
        <f t="shared" si="7"/>
        <v>7.0999092603234665E-3</v>
      </c>
    </row>
    <row r="119" spans="1:4" x14ac:dyDescent="0.25">
      <c r="A119" s="31">
        <v>2003</v>
      </c>
      <c r="B119" s="55">
        <f t="shared" si="6"/>
        <v>2988.2539999999999</v>
      </c>
      <c r="C119" s="33">
        <v>292805298</v>
      </c>
      <c r="D119" s="59">
        <f t="shared" si="7"/>
        <v>1.0205600856306909E-2</v>
      </c>
    </row>
    <row r="120" spans="1:4" x14ac:dyDescent="0.25">
      <c r="A120" s="32">
        <v>2004</v>
      </c>
      <c r="B120" s="55">
        <f t="shared" si="6"/>
        <v>3610.4879999999998</v>
      </c>
      <c r="C120" s="34">
        <v>295516599</v>
      </c>
      <c r="D120" s="59">
        <f t="shared" si="7"/>
        <v>1.2217547211282031E-2</v>
      </c>
    </row>
    <row r="121" spans="1:4" x14ac:dyDescent="0.25">
      <c r="A121" s="31">
        <v>2005</v>
      </c>
      <c r="B121" s="55">
        <f t="shared" si="6"/>
        <v>6257.0730000000003</v>
      </c>
      <c r="C121" s="33">
        <v>298379912</v>
      </c>
      <c r="D121" s="59">
        <f t="shared" si="7"/>
        <v>2.0970154988181645E-2</v>
      </c>
    </row>
    <row r="122" spans="1:4" x14ac:dyDescent="0.25">
      <c r="A122" s="32">
        <v>2006</v>
      </c>
      <c r="B122" s="55">
        <f t="shared" si="6"/>
        <v>8335.4030000000002</v>
      </c>
      <c r="C122" s="34">
        <v>301231207</v>
      </c>
      <c r="D122" s="59">
        <f t="shared" si="7"/>
        <v>2.7671113770094877E-2</v>
      </c>
    </row>
    <row r="123" spans="1:4" x14ac:dyDescent="0.25">
      <c r="A123" s="31">
        <v>2007</v>
      </c>
      <c r="B123" s="55">
        <f t="shared" si="6"/>
        <v>8599.3979999999992</v>
      </c>
      <c r="C123" s="33">
        <v>304093966</v>
      </c>
      <c r="D123" s="59">
        <f t="shared" si="7"/>
        <v>2.8278752495865044E-2</v>
      </c>
    </row>
    <row r="124" spans="1:4" x14ac:dyDescent="0.25">
      <c r="A124" s="32">
        <v>2008</v>
      </c>
      <c r="B124" s="55">
        <f t="shared" si="6"/>
        <v>9551.4629999999997</v>
      </c>
      <c r="C124" s="34">
        <v>306771529</v>
      </c>
      <c r="D124" s="59">
        <f t="shared" si="7"/>
        <v>3.1135428477132243E-2</v>
      </c>
    </row>
    <row r="125" spans="1:4" x14ac:dyDescent="0.25">
      <c r="A125" s="31">
        <v>2009</v>
      </c>
      <c r="B125" s="55">
        <f t="shared" si="6"/>
        <v>5719.393</v>
      </c>
      <c r="C125" s="33">
        <v>308745538</v>
      </c>
      <c r="D125" s="59">
        <f t="shared" si="7"/>
        <v>1.8524617512043203E-2</v>
      </c>
    </row>
    <row r="126" spans="1:4" x14ac:dyDescent="0.25">
      <c r="A126" s="32">
        <v>2010</v>
      </c>
      <c r="B126" s="55">
        <f t="shared" si="6"/>
        <v>7346.6940000000004</v>
      </c>
      <c r="C126" s="34">
        <v>309347057</v>
      </c>
      <c r="D126" s="59">
        <f t="shared" si="7"/>
        <v>2.3749034728977558E-2</v>
      </c>
    </row>
    <row r="127" spans="1:4" x14ac:dyDescent="0.25">
      <c r="A127" s="31">
        <v>2011</v>
      </c>
      <c r="B127" s="55">
        <f t="shared" si="6"/>
        <v>7954.9560000000001</v>
      </c>
      <c r="C127" s="33">
        <v>311721632</v>
      </c>
      <c r="D127" s="59">
        <f t="shared" si="7"/>
        <v>2.5519422405693038E-2</v>
      </c>
    </row>
    <row r="128" spans="1:4" x14ac:dyDescent="0.25">
      <c r="A128" s="32">
        <v>2012</v>
      </c>
      <c r="B128" s="55">
        <f t="shared" si="6"/>
        <v>14002.245999999999</v>
      </c>
      <c r="C128" s="34">
        <v>314112078</v>
      </c>
      <c r="D128" s="59">
        <f t="shared" si="7"/>
        <v>4.4577228895986608E-2</v>
      </c>
    </row>
    <row r="129" spans="1:10" x14ac:dyDescent="0.25">
      <c r="A129" s="31">
        <v>2013</v>
      </c>
      <c r="B129" s="55">
        <f t="shared" si="6"/>
        <v>10732.040999999999</v>
      </c>
      <c r="C129" s="33">
        <v>316497531</v>
      </c>
      <c r="D129" s="59">
        <f t="shared" si="7"/>
        <v>3.3908766890191004E-2</v>
      </c>
    </row>
    <row r="130" spans="1:10" x14ac:dyDescent="0.25">
      <c r="A130" s="32">
        <v>2014</v>
      </c>
      <c r="B130" s="55">
        <f t="shared" si="6"/>
        <v>13420.651</v>
      </c>
      <c r="C130" s="34">
        <v>318857056</v>
      </c>
      <c r="D130" s="59">
        <f t="shared" si="7"/>
        <v>4.2089866752078396E-2</v>
      </c>
    </row>
    <row r="131" spans="1:10" x14ac:dyDescent="0.25">
      <c r="A131" s="31">
        <v>2015</v>
      </c>
      <c r="B131" s="55">
        <f t="shared" si="6"/>
        <v>17268.47</v>
      </c>
      <c r="C131" s="33">
        <v>321418820</v>
      </c>
      <c r="D131" s="59">
        <f t="shared" si="7"/>
        <v>5.3725758809020578E-2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68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247305.23699999999</v>
      </c>
      <c r="C136" s="33">
        <v>266398000</v>
      </c>
      <c r="D136" s="59">
        <f>(B136/C136)*1000</f>
        <v>0.92832993115563922</v>
      </c>
    </row>
    <row r="137" spans="1:10" x14ac:dyDescent="0.25">
      <c r="A137" s="32">
        <v>1996</v>
      </c>
      <c r="B137" s="62">
        <f t="shared" si="8"/>
        <v>199778.81099999999</v>
      </c>
      <c r="C137" s="34">
        <v>268930000</v>
      </c>
      <c r="D137" s="59">
        <f t="shared" ref="D137:D156" si="9">(B137/C137)*1000</f>
        <v>0.74286547056854935</v>
      </c>
    </row>
    <row r="138" spans="1:10" x14ac:dyDescent="0.25">
      <c r="A138" s="31">
        <v>1997</v>
      </c>
      <c r="B138" s="62">
        <f t="shared" si="8"/>
        <v>203786.06900000002</v>
      </c>
      <c r="C138" s="33">
        <v>271387000</v>
      </c>
      <c r="D138" s="59">
        <f t="shared" si="9"/>
        <v>0.75090578767590199</v>
      </c>
    </row>
    <row r="139" spans="1:10" x14ac:dyDescent="0.25">
      <c r="A139" s="32">
        <v>1998</v>
      </c>
      <c r="B139" s="62">
        <f t="shared" si="8"/>
        <v>162334.231</v>
      </c>
      <c r="C139" s="34">
        <v>271584000</v>
      </c>
      <c r="D139" s="59">
        <f t="shared" si="9"/>
        <v>0.59773120286909387</v>
      </c>
    </row>
    <row r="140" spans="1:10" x14ac:dyDescent="0.25">
      <c r="A140" s="31">
        <v>1999</v>
      </c>
      <c r="B140" s="62">
        <f t="shared" si="8"/>
        <v>112274.69399999999</v>
      </c>
      <c r="C140" s="33">
        <v>274024000</v>
      </c>
      <c r="D140" s="59">
        <f t="shared" si="9"/>
        <v>0.40972576854582077</v>
      </c>
    </row>
    <row r="141" spans="1:10" x14ac:dyDescent="0.25">
      <c r="A141" s="32">
        <v>2000</v>
      </c>
      <c r="B141" s="62">
        <f t="shared" si="8"/>
        <v>91453.755000000005</v>
      </c>
      <c r="C141" s="34">
        <v>284968955</v>
      </c>
      <c r="D141" s="59">
        <f t="shared" si="9"/>
        <v>0.32092532676059399</v>
      </c>
    </row>
    <row r="142" spans="1:10" x14ac:dyDescent="0.25">
      <c r="A142" s="31">
        <v>2001</v>
      </c>
      <c r="B142" s="62">
        <f t="shared" si="8"/>
        <v>98990.642000000007</v>
      </c>
      <c r="C142" s="33">
        <v>287625193</v>
      </c>
      <c r="D142" s="59">
        <f t="shared" si="9"/>
        <v>0.34416540834793985</v>
      </c>
    </row>
    <row r="143" spans="1:10" x14ac:dyDescent="0.25">
      <c r="A143" s="32">
        <v>2002</v>
      </c>
      <c r="B143" s="62">
        <f t="shared" si="8"/>
        <v>75824.112000000008</v>
      </c>
      <c r="C143" s="34">
        <v>290107933</v>
      </c>
      <c r="D143" s="59">
        <f t="shared" si="9"/>
        <v>0.26136517955887817</v>
      </c>
    </row>
    <row r="144" spans="1:10" x14ac:dyDescent="0.25">
      <c r="A144" s="31">
        <v>2003</v>
      </c>
      <c r="B144" s="62">
        <f t="shared" si="8"/>
        <v>84652.456999999995</v>
      </c>
      <c r="C144" s="33">
        <v>292805298</v>
      </c>
      <c r="D144" s="59">
        <f t="shared" si="9"/>
        <v>0.28910835144793046</v>
      </c>
    </row>
    <row r="145" spans="1:4" x14ac:dyDescent="0.25">
      <c r="A145" s="32">
        <v>2004</v>
      </c>
      <c r="B145" s="62">
        <f t="shared" si="8"/>
        <v>150239.32500000001</v>
      </c>
      <c r="C145" s="34">
        <v>295516599</v>
      </c>
      <c r="D145" s="59">
        <f t="shared" si="9"/>
        <v>0.50839555378072021</v>
      </c>
    </row>
    <row r="146" spans="1:4" x14ac:dyDescent="0.25">
      <c r="A146" s="31">
        <v>2005</v>
      </c>
      <c r="B146" s="62">
        <f t="shared" si="8"/>
        <v>211077.60700000002</v>
      </c>
      <c r="C146" s="33">
        <v>298379912</v>
      </c>
      <c r="D146" s="59">
        <f t="shared" si="9"/>
        <v>0.70741225702888477</v>
      </c>
    </row>
    <row r="147" spans="1:4" x14ac:dyDescent="0.25">
      <c r="A147" s="32">
        <v>2006</v>
      </c>
      <c r="B147" s="62">
        <f t="shared" si="8"/>
        <v>294071.39299999998</v>
      </c>
      <c r="C147" s="34">
        <v>301231207</v>
      </c>
      <c r="D147" s="59">
        <f t="shared" si="9"/>
        <v>0.9762314998127003</v>
      </c>
    </row>
    <row r="148" spans="1:4" x14ac:dyDescent="0.25">
      <c r="A148" s="31">
        <v>2007</v>
      </c>
      <c r="B148" s="62">
        <f t="shared" si="8"/>
        <v>291139.43799999997</v>
      </c>
      <c r="C148" s="33">
        <v>304093966</v>
      </c>
      <c r="D148" s="59">
        <f t="shared" si="9"/>
        <v>0.95739958878368525</v>
      </c>
    </row>
    <row r="149" spans="1:4" x14ac:dyDescent="0.25">
      <c r="A149" s="32">
        <v>2008</v>
      </c>
      <c r="B149" s="62">
        <f t="shared" si="8"/>
        <v>496477.64899999998</v>
      </c>
      <c r="C149" s="34">
        <v>306771529</v>
      </c>
      <c r="D149" s="59">
        <f t="shared" si="9"/>
        <v>1.6183954574219956</v>
      </c>
    </row>
    <row r="150" spans="1:4" x14ac:dyDescent="0.25">
      <c r="A150" s="31">
        <v>2009</v>
      </c>
      <c r="B150" s="62">
        <f t="shared" si="8"/>
        <v>381006.549</v>
      </c>
      <c r="C150" s="33">
        <v>308745538</v>
      </c>
      <c r="D150" s="59">
        <f t="shared" si="9"/>
        <v>1.2340471427315007</v>
      </c>
    </row>
    <row r="151" spans="1:4" x14ac:dyDescent="0.25">
      <c r="A151" s="32">
        <v>2010</v>
      </c>
      <c r="B151" s="62">
        <f t="shared" si="8"/>
        <v>434496.42000000004</v>
      </c>
      <c r="C151" s="34">
        <v>309347057</v>
      </c>
      <c r="D151" s="59">
        <f t="shared" si="9"/>
        <v>1.4045597336974183</v>
      </c>
    </row>
    <row r="152" spans="1:4" x14ac:dyDescent="0.25">
      <c r="A152" s="31">
        <v>2011</v>
      </c>
      <c r="B152" s="62">
        <f t="shared" si="8"/>
        <v>675815.22600000002</v>
      </c>
      <c r="C152" s="33">
        <v>311721632</v>
      </c>
      <c r="D152" s="59">
        <f t="shared" si="9"/>
        <v>2.1680087508331796</v>
      </c>
    </row>
    <row r="153" spans="1:4" x14ac:dyDescent="0.25">
      <c r="A153" s="32">
        <v>2012</v>
      </c>
      <c r="B153" s="62">
        <f t="shared" si="8"/>
        <v>555561.21100000001</v>
      </c>
      <c r="C153" s="34">
        <v>314112078</v>
      </c>
      <c r="D153" s="59">
        <f t="shared" si="9"/>
        <v>1.7686719165252858</v>
      </c>
    </row>
    <row r="154" spans="1:4" x14ac:dyDescent="0.25">
      <c r="A154" s="31">
        <v>2013</v>
      </c>
      <c r="B154" s="62">
        <f t="shared" si="8"/>
        <v>684577.02099999995</v>
      </c>
      <c r="C154" s="33">
        <v>316497531</v>
      </c>
      <c r="D154" s="59">
        <f t="shared" si="9"/>
        <v>2.1629774451542247</v>
      </c>
    </row>
    <row r="155" spans="1:4" x14ac:dyDescent="0.25">
      <c r="A155" s="32">
        <v>2014</v>
      </c>
      <c r="B155" s="62">
        <f t="shared" si="8"/>
        <v>566313.92799999996</v>
      </c>
      <c r="C155" s="34">
        <v>318857056</v>
      </c>
      <c r="D155" s="59">
        <f t="shared" si="9"/>
        <v>1.7760746307586806</v>
      </c>
    </row>
    <row r="156" spans="1:4" x14ac:dyDescent="0.25">
      <c r="A156" s="31">
        <v>2015</v>
      </c>
      <c r="B156" s="62">
        <f t="shared" si="8"/>
        <v>413853.74699999997</v>
      </c>
      <c r="C156" s="33">
        <v>321418820</v>
      </c>
      <c r="D156" s="59">
        <f t="shared" si="9"/>
        <v>1.28758405310554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opLeftCell="A4" zoomScale="80" zoomScaleNormal="80" workbookViewId="0">
      <selection activeCell="B32" sqref="B32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69" t="s">
        <v>1</v>
      </c>
      <c r="B5" s="28" t="s">
        <v>9</v>
      </c>
      <c r="C5" s="28" t="s">
        <v>39</v>
      </c>
      <c r="D5" s="28" t="s">
        <v>24</v>
      </c>
    </row>
    <row r="6" spans="1:10" x14ac:dyDescent="0.25">
      <c r="A6" s="31">
        <v>1995</v>
      </c>
      <c r="B6" s="55">
        <f>'Export '!I2</f>
        <v>16002.513000000001</v>
      </c>
      <c r="C6" s="33">
        <v>37472184</v>
      </c>
      <c r="D6" s="29">
        <f>(B6*1000/C6)</f>
        <v>0.42705044894100647</v>
      </c>
    </row>
    <row r="7" spans="1:10" x14ac:dyDescent="0.25">
      <c r="A7" s="32">
        <v>1996</v>
      </c>
      <c r="B7" s="55">
        <f>'Export '!I3</f>
        <v>12104.54</v>
      </c>
      <c r="C7" s="34">
        <v>38068050</v>
      </c>
      <c r="D7" s="29">
        <f t="shared" ref="D7:D26" si="0">(B7*1000/C7)</f>
        <v>0.31797110700443021</v>
      </c>
    </row>
    <row r="8" spans="1:10" x14ac:dyDescent="0.25">
      <c r="A8" s="31">
        <v>1997</v>
      </c>
      <c r="B8" s="55">
        <f>'Export '!I4</f>
        <v>12261.035</v>
      </c>
      <c r="C8" s="33">
        <v>38635691</v>
      </c>
      <c r="D8" s="29">
        <f t="shared" si="0"/>
        <v>0.31734996017024775</v>
      </c>
    </row>
    <row r="9" spans="1:10" x14ac:dyDescent="0.25">
      <c r="A9" s="32">
        <v>1998</v>
      </c>
      <c r="B9" s="55">
        <f>'Export '!I5</f>
        <v>11916.132</v>
      </c>
      <c r="C9" s="34">
        <v>39184456</v>
      </c>
      <c r="D9" s="29">
        <f t="shared" si="0"/>
        <v>0.30410354554877578</v>
      </c>
    </row>
    <row r="10" spans="1:10" x14ac:dyDescent="0.25">
      <c r="A10" s="31">
        <v>1999</v>
      </c>
      <c r="B10" s="55">
        <f>'Export '!I6</f>
        <v>17304.973000000002</v>
      </c>
      <c r="C10" s="33">
        <v>39730798</v>
      </c>
      <c r="D10" s="29">
        <f t="shared" si="0"/>
        <v>0.43555563620947157</v>
      </c>
    </row>
    <row r="11" spans="1:10" x14ac:dyDescent="0.25">
      <c r="A11" s="32">
        <v>2000</v>
      </c>
      <c r="B11" s="55">
        <f>'Export '!I7</f>
        <v>33609.277000000002</v>
      </c>
      <c r="C11" s="34">
        <v>40295563</v>
      </c>
      <c r="D11" s="29">
        <f t="shared" si="0"/>
        <v>0.83406892714217695</v>
      </c>
    </row>
    <row r="12" spans="1:10" x14ac:dyDescent="0.25">
      <c r="A12" s="31">
        <v>2001</v>
      </c>
      <c r="B12" s="55">
        <f>'Export '!I8</f>
        <v>58985.383000000002</v>
      </c>
      <c r="C12" s="33">
        <v>40813541</v>
      </c>
      <c r="D12" s="29">
        <f t="shared" si="0"/>
        <v>1.4452405146615432</v>
      </c>
    </row>
    <row r="13" spans="1:10" x14ac:dyDescent="0.25">
      <c r="A13" s="32">
        <v>2002</v>
      </c>
      <c r="B13" s="55">
        <f>'Export '!I9</f>
        <v>44517.957000000002</v>
      </c>
      <c r="C13" s="34">
        <v>41328824</v>
      </c>
      <c r="D13" s="29">
        <f t="shared" si="0"/>
        <v>1.0771648619859109</v>
      </c>
    </row>
    <row r="14" spans="1:10" x14ac:dyDescent="0.25">
      <c r="A14" s="31">
        <v>2003</v>
      </c>
      <c r="B14" s="55">
        <f>'Export '!I10</f>
        <v>61517.877999999997</v>
      </c>
      <c r="C14" s="33">
        <v>41848959</v>
      </c>
      <c r="D14" s="29">
        <f t="shared" si="0"/>
        <v>1.46999780806973</v>
      </c>
    </row>
    <row r="15" spans="1:10" x14ac:dyDescent="0.25">
      <c r="A15" s="32">
        <v>2004</v>
      </c>
      <c r="B15" s="55">
        <f>'Export '!I11</f>
        <v>92304.505999999994</v>
      </c>
      <c r="C15" s="34">
        <v>42368489</v>
      </c>
      <c r="D15" s="29">
        <f t="shared" si="0"/>
        <v>2.1786121756666845</v>
      </c>
    </row>
    <row r="16" spans="1:10" x14ac:dyDescent="0.25">
      <c r="A16" s="31">
        <v>2005</v>
      </c>
      <c r="B16" s="55">
        <f>'Export '!I12</f>
        <v>109721.45600000001</v>
      </c>
      <c r="C16" s="33">
        <v>42888592</v>
      </c>
      <c r="D16" s="29">
        <f t="shared" si="0"/>
        <v>2.5582899993546069</v>
      </c>
    </row>
    <row r="17" spans="1:10" x14ac:dyDescent="0.25">
      <c r="A17" s="32">
        <v>2006</v>
      </c>
      <c r="B17" s="55">
        <f>'Export '!I13</f>
        <v>135319.79999999999</v>
      </c>
      <c r="C17" s="34">
        <v>43405956</v>
      </c>
      <c r="D17" s="29">
        <f t="shared" si="0"/>
        <v>3.1175399062746134</v>
      </c>
    </row>
    <row r="18" spans="1:10" x14ac:dyDescent="0.25">
      <c r="A18" s="31">
        <v>2007</v>
      </c>
      <c r="B18" s="55">
        <f>'Export '!I14</f>
        <v>113148.70299999999</v>
      </c>
      <c r="C18" s="33">
        <v>43926929</v>
      </c>
      <c r="D18" s="29">
        <f t="shared" si="0"/>
        <v>2.5758391395856512</v>
      </c>
    </row>
    <row r="19" spans="1:10" x14ac:dyDescent="0.25">
      <c r="A19" s="32">
        <v>2008</v>
      </c>
      <c r="B19" s="55">
        <f>'Export '!I15</f>
        <v>115171.609</v>
      </c>
      <c r="C19" s="34">
        <v>44451147</v>
      </c>
      <c r="D19" s="29">
        <f t="shared" si="0"/>
        <v>2.5909704647216416</v>
      </c>
    </row>
    <row r="20" spans="1:10" x14ac:dyDescent="0.25">
      <c r="A20" s="31">
        <v>2009</v>
      </c>
      <c r="B20" s="55">
        <f>'Export '!I16</f>
        <v>84901.046000000002</v>
      </c>
      <c r="C20" s="33">
        <v>44978832</v>
      </c>
      <c r="D20" s="29">
        <f t="shared" si="0"/>
        <v>1.8875778277212711</v>
      </c>
    </row>
    <row r="21" spans="1:10" x14ac:dyDescent="0.25">
      <c r="A21" s="32">
        <v>2010</v>
      </c>
      <c r="B21" s="55">
        <f>'Export '!I17</f>
        <v>90538.736000000004</v>
      </c>
      <c r="C21" s="34">
        <v>45509584</v>
      </c>
      <c r="D21" s="29">
        <f t="shared" si="0"/>
        <v>1.9894432785850118</v>
      </c>
    </row>
    <row r="22" spans="1:10" x14ac:dyDescent="0.25">
      <c r="A22" s="31">
        <v>2011</v>
      </c>
      <c r="B22" s="55">
        <f>'Export '!I18</f>
        <v>98771.517999999996</v>
      </c>
      <c r="C22" s="33">
        <v>46044601</v>
      </c>
      <c r="D22" s="29">
        <f t="shared" si="0"/>
        <v>2.1451270258591228</v>
      </c>
    </row>
    <row r="23" spans="1:10" x14ac:dyDescent="0.25">
      <c r="A23" s="32">
        <v>2012</v>
      </c>
      <c r="B23" s="55">
        <f>'Export '!I19</f>
        <v>111863.208</v>
      </c>
      <c r="C23" s="34">
        <v>46581823</v>
      </c>
      <c r="D23" s="29">
        <f t="shared" si="0"/>
        <v>2.4014347398984364</v>
      </c>
    </row>
    <row r="24" spans="1:10" x14ac:dyDescent="0.25">
      <c r="A24" s="31">
        <v>2013</v>
      </c>
      <c r="B24" s="55">
        <f>'Export '!I20</f>
        <v>106080.632</v>
      </c>
      <c r="C24" s="33">
        <v>47121089</v>
      </c>
      <c r="D24" s="29">
        <f t="shared" si="0"/>
        <v>2.2512347284673324</v>
      </c>
    </row>
    <row r="25" spans="1:10" x14ac:dyDescent="0.25">
      <c r="A25" s="32">
        <v>2014</v>
      </c>
      <c r="B25" s="55">
        <f>'Export '!I21</f>
        <v>104813.13800000001</v>
      </c>
      <c r="C25" s="34">
        <v>47661787</v>
      </c>
      <c r="D25" s="29">
        <f t="shared" si="0"/>
        <v>2.1991021444495984</v>
      </c>
    </row>
    <row r="26" spans="1:10" x14ac:dyDescent="0.25">
      <c r="A26" s="31">
        <v>2015</v>
      </c>
      <c r="B26" s="55">
        <f>'Export '!I22</f>
        <v>115597.15300000001</v>
      </c>
      <c r="C26" s="33">
        <v>48203405</v>
      </c>
      <c r="D26" s="29">
        <f t="shared" si="0"/>
        <v>2.3981117723945018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69" t="s">
        <v>1</v>
      </c>
      <c r="B31" s="28" t="s">
        <v>19</v>
      </c>
      <c r="C31" s="28" t="s">
        <v>39</v>
      </c>
      <c r="D31" s="28" t="s">
        <v>78</v>
      </c>
    </row>
    <row r="32" spans="1:10" x14ac:dyDescent="0.25">
      <c r="A32" s="31">
        <v>1995</v>
      </c>
      <c r="B32" s="55">
        <f>'Import '!H2</f>
        <v>736927.35900000005</v>
      </c>
      <c r="C32" s="33">
        <v>37472184</v>
      </c>
      <c r="D32" s="29">
        <f>(B32/C32)*1000</f>
        <v>19.665983680054516</v>
      </c>
    </row>
    <row r="33" spans="1:4" x14ac:dyDescent="0.25">
      <c r="A33" s="32">
        <v>1996</v>
      </c>
      <c r="B33" s="55">
        <f>'Import '!H3</f>
        <v>632605.17000000004</v>
      </c>
      <c r="C33" s="34">
        <v>38068050</v>
      </c>
      <c r="D33" s="29">
        <f t="shared" ref="D33:D52" si="1">(B33/C33)*1000</f>
        <v>16.617745589805626</v>
      </c>
    </row>
    <row r="34" spans="1:4" x14ac:dyDescent="0.25">
      <c r="A34" s="31">
        <v>1997</v>
      </c>
      <c r="B34" s="55">
        <f>'Import '!H4</f>
        <v>716929.05299999996</v>
      </c>
      <c r="C34" s="33">
        <v>38635691</v>
      </c>
      <c r="D34" s="29">
        <f t="shared" si="1"/>
        <v>18.556133834904102</v>
      </c>
    </row>
    <row r="35" spans="1:4" x14ac:dyDescent="0.25">
      <c r="A35" s="32">
        <v>1998</v>
      </c>
      <c r="B35" s="55">
        <f>'Import '!H5</f>
        <v>650024.01599999995</v>
      </c>
      <c r="C35" s="34">
        <v>39184456</v>
      </c>
      <c r="D35" s="29">
        <f t="shared" si="1"/>
        <v>16.588823282375028</v>
      </c>
    </row>
    <row r="36" spans="1:4" x14ac:dyDescent="0.25">
      <c r="A36" s="31">
        <v>1999</v>
      </c>
      <c r="B36" s="55">
        <f>'Import '!H6</f>
        <v>551876.08400000003</v>
      </c>
      <c r="C36" s="33">
        <v>39730798</v>
      </c>
      <c r="D36" s="29">
        <f t="shared" si="1"/>
        <v>13.890385086149038</v>
      </c>
    </row>
    <row r="37" spans="1:4" x14ac:dyDescent="0.25">
      <c r="A37" s="32">
        <v>2000</v>
      </c>
      <c r="B37" s="55">
        <f>'Import '!H7</f>
        <v>586842.75199999998</v>
      </c>
      <c r="C37" s="34">
        <v>40295563</v>
      </c>
      <c r="D37" s="29">
        <f t="shared" si="1"/>
        <v>14.563458314256584</v>
      </c>
    </row>
    <row r="38" spans="1:4" x14ac:dyDescent="0.25">
      <c r="A38" s="31">
        <v>2001</v>
      </c>
      <c r="B38" s="55">
        <f>'Import '!H8</f>
        <v>597233.91899999999</v>
      </c>
      <c r="C38" s="33">
        <v>40813541</v>
      </c>
      <c r="D38" s="29">
        <f t="shared" si="1"/>
        <v>14.633229667575279</v>
      </c>
    </row>
    <row r="39" spans="1:4" x14ac:dyDescent="0.25">
      <c r="A39" s="32">
        <v>2002</v>
      </c>
      <c r="B39" s="55">
        <f>'Import '!H9</f>
        <v>571993.59</v>
      </c>
      <c r="C39" s="34">
        <v>41328824</v>
      </c>
      <c r="D39" s="29">
        <f t="shared" si="1"/>
        <v>13.840064503166118</v>
      </c>
    </row>
    <row r="40" spans="1:4" x14ac:dyDescent="0.25">
      <c r="A40" s="31">
        <v>2003</v>
      </c>
      <c r="B40" s="55">
        <f>'Import '!H10</f>
        <v>585054.9</v>
      </c>
      <c r="C40" s="33">
        <v>41848959</v>
      </c>
      <c r="D40" s="29">
        <f t="shared" si="1"/>
        <v>13.980154201685162</v>
      </c>
    </row>
    <row r="41" spans="1:4" x14ac:dyDescent="0.25">
      <c r="A41" s="32">
        <v>2004</v>
      </c>
      <c r="B41" s="55">
        <f>'Import '!H11</f>
        <v>698294.12600000005</v>
      </c>
      <c r="C41" s="34">
        <v>42368489</v>
      </c>
      <c r="D41" s="29">
        <f t="shared" si="1"/>
        <v>16.481449834097223</v>
      </c>
    </row>
    <row r="42" spans="1:4" x14ac:dyDescent="0.25">
      <c r="A42" s="31">
        <v>2005</v>
      </c>
      <c r="B42" s="55">
        <f>'Import '!H12</f>
        <v>841175.59699999995</v>
      </c>
      <c r="C42" s="33">
        <v>42888592</v>
      </c>
      <c r="D42" s="29">
        <f t="shared" si="1"/>
        <v>19.613038287664001</v>
      </c>
    </row>
    <row r="43" spans="1:4" x14ac:dyDescent="0.25">
      <c r="A43" s="32">
        <v>2006</v>
      </c>
      <c r="B43" s="55">
        <f>'Import '!H13</f>
        <v>999143.20799999998</v>
      </c>
      <c r="C43" s="34">
        <v>43405956</v>
      </c>
      <c r="D43" s="29">
        <f t="shared" si="1"/>
        <v>23.018573948699576</v>
      </c>
    </row>
    <row r="44" spans="1:4" x14ac:dyDescent="0.25">
      <c r="A44" s="31">
        <v>2007</v>
      </c>
      <c r="B44" s="55">
        <f>'Import '!H14</f>
        <v>1276020.686</v>
      </c>
      <c r="C44" s="33">
        <v>43926929</v>
      </c>
      <c r="D44" s="29">
        <f t="shared" si="1"/>
        <v>29.048711463530719</v>
      </c>
    </row>
    <row r="45" spans="1:4" x14ac:dyDescent="0.25">
      <c r="A45" s="32">
        <v>2008</v>
      </c>
      <c r="B45" s="55">
        <f>'Import '!H15</f>
        <v>1560239.9369999999</v>
      </c>
      <c r="C45" s="34">
        <v>44451147</v>
      </c>
      <c r="D45" s="29">
        <f t="shared" si="1"/>
        <v>35.100105223381519</v>
      </c>
    </row>
    <row r="46" spans="1:4" x14ac:dyDescent="0.25">
      <c r="A46" s="31">
        <v>2009</v>
      </c>
      <c r="B46" s="55">
        <f>'Import '!H16</f>
        <v>1236790.865</v>
      </c>
      <c r="C46" s="33">
        <v>44978832</v>
      </c>
      <c r="D46" s="29">
        <f t="shared" si="1"/>
        <v>27.497176116089452</v>
      </c>
    </row>
    <row r="47" spans="1:4" x14ac:dyDescent="0.25">
      <c r="A47" s="32">
        <v>2010</v>
      </c>
      <c r="B47" s="55">
        <f>'Import '!H17</f>
        <v>1460989.182</v>
      </c>
      <c r="C47" s="34">
        <v>45509584</v>
      </c>
      <c r="D47" s="29">
        <f t="shared" si="1"/>
        <v>32.102890283505999</v>
      </c>
    </row>
    <row r="48" spans="1:4" x14ac:dyDescent="0.25">
      <c r="A48" s="31">
        <v>2011</v>
      </c>
      <c r="B48" s="55">
        <f>'Import '!H18</f>
        <v>1776254.2489999998</v>
      </c>
      <c r="C48" s="33">
        <v>46044601</v>
      </c>
      <c r="D48" s="29">
        <f t="shared" si="1"/>
        <v>38.576819223604517</v>
      </c>
    </row>
    <row r="49" spans="1:10" x14ac:dyDescent="0.25">
      <c r="A49" s="32">
        <v>2012</v>
      </c>
      <c r="B49" s="55">
        <f>'Import '!H19</f>
        <v>1870178.436</v>
      </c>
      <c r="C49" s="34">
        <v>46581823</v>
      </c>
      <c r="D49" s="29">
        <f t="shared" si="1"/>
        <v>40.148244863667102</v>
      </c>
    </row>
    <row r="50" spans="1:10" x14ac:dyDescent="0.25">
      <c r="A50" s="31">
        <v>2013</v>
      </c>
      <c r="B50" s="55">
        <f>'Import '!H20</f>
        <v>1892591.473</v>
      </c>
      <c r="C50" s="33">
        <v>47121089</v>
      </c>
      <c r="D50" s="29">
        <f t="shared" si="1"/>
        <v>40.164425592965387</v>
      </c>
    </row>
    <row r="51" spans="1:10" x14ac:dyDescent="0.25">
      <c r="A51" s="32">
        <v>2014</v>
      </c>
      <c r="B51" s="55">
        <f>'Import '!H21</f>
        <v>1947314.669</v>
      </c>
      <c r="C51" s="34">
        <v>47661787</v>
      </c>
      <c r="D51" s="29">
        <f t="shared" si="1"/>
        <v>40.856937844147552</v>
      </c>
    </row>
    <row r="52" spans="1:10" x14ac:dyDescent="0.25">
      <c r="A52" s="31">
        <v>2015</v>
      </c>
      <c r="B52" s="55">
        <f>'Import '!H22</f>
        <v>1746350.621</v>
      </c>
      <c r="C52" s="33">
        <v>48203405</v>
      </c>
      <c r="D52" s="29">
        <f t="shared" si="1"/>
        <v>36.228781369282942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69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B6+B32</f>
        <v>752929.87200000009</v>
      </c>
      <c r="C57" s="33">
        <v>37472184</v>
      </c>
      <c r="D57" s="29">
        <f>(B57/C57)*1000</f>
        <v>20.093034128995527</v>
      </c>
    </row>
    <row r="58" spans="1:10" x14ac:dyDescent="0.25">
      <c r="A58" s="32">
        <v>1996</v>
      </c>
      <c r="B58" s="55">
        <f t="shared" ref="B58:B77" si="2">B7+B33</f>
        <v>644709.71000000008</v>
      </c>
      <c r="C58" s="34">
        <v>38068050</v>
      </c>
      <c r="D58" s="29">
        <f t="shared" ref="D58:D77" si="3">(B58/C58)*1000</f>
        <v>16.935716696810058</v>
      </c>
    </row>
    <row r="59" spans="1:10" x14ac:dyDescent="0.25">
      <c r="A59" s="31">
        <v>1997</v>
      </c>
      <c r="B59" s="55">
        <f t="shared" si="2"/>
        <v>729190.08799999999</v>
      </c>
      <c r="C59" s="33">
        <v>38635691</v>
      </c>
      <c r="D59" s="29">
        <f t="shared" si="3"/>
        <v>18.873483795074353</v>
      </c>
    </row>
    <row r="60" spans="1:10" x14ac:dyDescent="0.25">
      <c r="A60" s="32">
        <v>1998</v>
      </c>
      <c r="B60" s="55">
        <f t="shared" si="2"/>
        <v>661940.14799999993</v>
      </c>
      <c r="C60" s="34">
        <v>39184456</v>
      </c>
      <c r="D60" s="29">
        <f t="shared" si="3"/>
        <v>16.892926827923805</v>
      </c>
    </row>
    <row r="61" spans="1:10" x14ac:dyDescent="0.25">
      <c r="A61" s="31">
        <v>1999</v>
      </c>
      <c r="B61" s="55">
        <f t="shared" si="2"/>
        <v>569181.05700000003</v>
      </c>
      <c r="C61" s="33">
        <v>39730798</v>
      </c>
      <c r="D61" s="29">
        <f t="shared" si="3"/>
        <v>14.32594072235851</v>
      </c>
    </row>
    <row r="62" spans="1:10" x14ac:dyDescent="0.25">
      <c r="A62" s="32">
        <v>2000</v>
      </c>
      <c r="B62" s="55">
        <f t="shared" si="2"/>
        <v>620452.02899999998</v>
      </c>
      <c r="C62" s="34">
        <v>40295563</v>
      </c>
      <c r="D62" s="29">
        <f t="shared" si="3"/>
        <v>15.397527241398761</v>
      </c>
    </row>
    <row r="63" spans="1:10" x14ac:dyDescent="0.25">
      <c r="A63" s="31">
        <v>2001</v>
      </c>
      <c r="B63" s="55">
        <f t="shared" si="2"/>
        <v>656219.30200000003</v>
      </c>
      <c r="C63" s="33">
        <v>40813541</v>
      </c>
      <c r="D63" s="29">
        <f t="shared" si="3"/>
        <v>16.078470182236824</v>
      </c>
    </row>
    <row r="64" spans="1:10" x14ac:dyDescent="0.25">
      <c r="A64" s="32">
        <v>2002</v>
      </c>
      <c r="B64" s="55">
        <f t="shared" si="2"/>
        <v>616511.54700000002</v>
      </c>
      <c r="C64" s="34">
        <v>41328824</v>
      </c>
      <c r="D64" s="29">
        <f t="shared" si="3"/>
        <v>14.91722936515203</v>
      </c>
    </row>
    <row r="65" spans="1:4" x14ac:dyDescent="0.25">
      <c r="A65" s="31">
        <v>2003</v>
      </c>
      <c r="B65" s="55">
        <f t="shared" si="2"/>
        <v>646572.77800000005</v>
      </c>
      <c r="C65" s="33">
        <v>41848959</v>
      </c>
      <c r="D65" s="29">
        <f t="shared" si="3"/>
        <v>15.450152009754891</v>
      </c>
    </row>
    <row r="66" spans="1:4" x14ac:dyDescent="0.25">
      <c r="A66" s="32">
        <v>2004</v>
      </c>
      <c r="B66" s="55">
        <f t="shared" si="2"/>
        <v>790598.63199999998</v>
      </c>
      <c r="C66" s="34">
        <v>42368489</v>
      </c>
      <c r="D66" s="29">
        <f t="shared" si="3"/>
        <v>18.660062009763905</v>
      </c>
    </row>
    <row r="67" spans="1:4" x14ac:dyDescent="0.25">
      <c r="A67" s="31">
        <v>2005</v>
      </c>
      <c r="B67" s="55">
        <f t="shared" si="2"/>
        <v>950897.05299999996</v>
      </c>
      <c r="C67" s="33">
        <v>42888592</v>
      </c>
      <c r="D67" s="29">
        <f t="shared" si="3"/>
        <v>22.171328287018607</v>
      </c>
    </row>
    <row r="68" spans="1:4" x14ac:dyDescent="0.25">
      <c r="A68" s="32">
        <v>2006</v>
      </c>
      <c r="B68" s="55">
        <f t="shared" si="2"/>
        <v>1134463.0079999999</v>
      </c>
      <c r="C68" s="34">
        <v>43405956</v>
      </c>
      <c r="D68" s="29">
        <f t="shared" si="3"/>
        <v>26.136113854974187</v>
      </c>
    </row>
    <row r="69" spans="1:4" x14ac:dyDescent="0.25">
      <c r="A69" s="31">
        <v>2007</v>
      </c>
      <c r="B69" s="55">
        <f t="shared" si="2"/>
        <v>1389169.389</v>
      </c>
      <c r="C69" s="33">
        <v>43926929</v>
      </c>
      <c r="D69" s="29">
        <f t="shared" si="3"/>
        <v>31.624550603116372</v>
      </c>
    </row>
    <row r="70" spans="1:4" x14ac:dyDescent="0.25">
      <c r="A70" s="32">
        <v>2008</v>
      </c>
      <c r="B70" s="55">
        <f t="shared" si="2"/>
        <v>1675411.5459999999</v>
      </c>
      <c r="C70" s="34">
        <v>44451147</v>
      </c>
      <c r="D70" s="29">
        <f t="shared" si="3"/>
        <v>37.691075688103162</v>
      </c>
    </row>
    <row r="71" spans="1:4" x14ac:dyDescent="0.25">
      <c r="A71" s="31">
        <v>2009</v>
      </c>
      <c r="B71" s="55">
        <f t="shared" si="2"/>
        <v>1321691.9110000001</v>
      </c>
      <c r="C71" s="33">
        <v>44978832</v>
      </c>
      <c r="D71" s="29">
        <f t="shared" si="3"/>
        <v>29.384753943810725</v>
      </c>
    </row>
    <row r="72" spans="1:4" x14ac:dyDescent="0.25">
      <c r="A72" s="32">
        <v>2010</v>
      </c>
      <c r="B72" s="55">
        <f t="shared" si="2"/>
        <v>1551527.9180000001</v>
      </c>
      <c r="C72" s="34">
        <v>45509584</v>
      </c>
      <c r="D72" s="29">
        <f t="shared" si="3"/>
        <v>34.092333562091007</v>
      </c>
    </row>
    <row r="73" spans="1:4" x14ac:dyDescent="0.25">
      <c r="A73" s="31">
        <v>2011</v>
      </c>
      <c r="B73" s="55">
        <f t="shared" si="2"/>
        <v>1875025.7669999998</v>
      </c>
      <c r="C73" s="33">
        <v>46044601</v>
      </c>
      <c r="D73" s="29">
        <f t="shared" si="3"/>
        <v>40.721946249463642</v>
      </c>
    </row>
    <row r="74" spans="1:4" x14ac:dyDescent="0.25">
      <c r="A74" s="32">
        <v>2012</v>
      </c>
      <c r="B74" s="55">
        <f t="shared" si="2"/>
        <v>1982041.6440000001</v>
      </c>
      <c r="C74" s="34">
        <v>46581823</v>
      </c>
      <c r="D74" s="29">
        <f t="shared" si="3"/>
        <v>42.549679603565536</v>
      </c>
    </row>
    <row r="75" spans="1:4" x14ac:dyDescent="0.25">
      <c r="A75" s="31">
        <v>2013</v>
      </c>
      <c r="B75" s="55">
        <f t="shared" si="2"/>
        <v>1998672.105</v>
      </c>
      <c r="C75" s="33">
        <v>47121089</v>
      </c>
      <c r="D75" s="29">
        <f t="shared" si="3"/>
        <v>42.415660321432725</v>
      </c>
    </row>
    <row r="76" spans="1:4" x14ac:dyDescent="0.25">
      <c r="A76" s="32">
        <v>2014</v>
      </c>
      <c r="B76" s="55">
        <f t="shared" si="2"/>
        <v>2052127.807</v>
      </c>
      <c r="C76" s="34">
        <v>47661787</v>
      </c>
      <c r="D76" s="29">
        <f t="shared" si="3"/>
        <v>43.056039988597156</v>
      </c>
    </row>
    <row r="77" spans="1:4" x14ac:dyDescent="0.25">
      <c r="A77" s="31">
        <v>2015</v>
      </c>
      <c r="B77" s="55">
        <f t="shared" si="2"/>
        <v>1861947.774</v>
      </c>
      <c r="C77" s="33">
        <v>48203405</v>
      </c>
      <c r="D77" s="29">
        <f t="shared" si="3"/>
        <v>38.626893141677435</v>
      </c>
    </row>
    <row r="78" spans="1:4" x14ac:dyDescent="0.25">
      <c r="A78" t="s">
        <v>59</v>
      </c>
    </row>
    <row r="83" spans="1:10" x14ac:dyDescent="0.25">
      <c r="A83" s="108" t="s">
        <v>20</v>
      </c>
      <c r="B83" s="108"/>
      <c r="C83" s="108"/>
      <c r="D83" s="108"/>
      <c r="F83" s="7" t="s">
        <v>40</v>
      </c>
      <c r="I83" s="1" t="s">
        <v>6</v>
      </c>
      <c r="J83" s="7" t="s">
        <v>45</v>
      </c>
    </row>
    <row r="84" spans="1:10" ht="60" x14ac:dyDescent="0.25">
      <c r="A84" s="69" t="s">
        <v>1</v>
      </c>
      <c r="B84" s="28" t="s">
        <v>4</v>
      </c>
      <c r="C84" s="28" t="s">
        <v>21</v>
      </c>
      <c r="D84" s="28" t="s">
        <v>24</v>
      </c>
    </row>
    <row r="85" spans="1:10" x14ac:dyDescent="0.25">
      <c r="A85" s="31">
        <v>1995</v>
      </c>
      <c r="B85" s="55">
        <f>B32</f>
        <v>736927.35900000005</v>
      </c>
      <c r="C85" s="33">
        <v>266398000</v>
      </c>
      <c r="D85" s="54">
        <f>(B85/C85)*1000</f>
        <v>2.7662646078424014</v>
      </c>
    </row>
    <row r="86" spans="1:10" x14ac:dyDescent="0.25">
      <c r="A86" s="32">
        <v>1996</v>
      </c>
      <c r="B86" s="55">
        <f t="shared" ref="B86:B105" si="4">B33</f>
        <v>632605.17000000004</v>
      </c>
      <c r="C86" s="34">
        <v>268930000</v>
      </c>
      <c r="D86" s="54">
        <f t="shared" ref="D86:D105" si="5">(B86/C86)*1000</f>
        <v>2.3523042055553494</v>
      </c>
    </row>
    <row r="87" spans="1:10" x14ac:dyDescent="0.25">
      <c r="A87" s="31">
        <v>1997</v>
      </c>
      <c r="B87" s="55">
        <f t="shared" si="4"/>
        <v>716929.05299999996</v>
      </c>
      <c r="C87" s="33">
        <v>271387000</v>
      </c>
      <c r="D87" s="54">
        <f t="shared" si="5"/>
        <v>2.6417221642893725</v>
      </c>
    </row>
    <row r="88" spans="1:10" x14ac:dyDescent="0.25">
      <c r="A88" s="32">
        <v>1998</v>
      </c>
      <c r="B88" s="55">
        <f t="shared" si="4"/>
        <v>650024.01599999995</v>
      </c>
      <c r="C88" s="34">
        <v>271584000</v>
      </c>
      <c r="D88" s="54">
        <f t="shared" si="5"/>
        <v>2.3934547543301519</v>
      </c>
    </row>
    <row r="89" spans="1:10" x14ac:dyDescent="0.25">
      <c r="A89" s="31">
        <v>1999</v>
      </c>
      <c r="B89" s="55">
        <f t="shared" si="4"/>
        <v>551876.08400000003</v>
      </c>
      <c r="C89" s="33">
        <v>274024000</v>
      </c>
      <c r="D89" s="54">
        <f t="shared" si="5"/>
        <v>2.0139698858494146</v>
      </c>
    </row>
    <row r="90" spans="1:10" x14ac:dyDescent="0.25">
      <c r="A90" s="32">
        <v>2000</v>
      </c>
      <c r="B90" s="55">
        <f t="shared" si="4"/>
        <v>586842.75199999998</v>
      </c>
      <c r="C90" s="34">
        <v>284968955</v>
      </c>
      <c r="D90" s="54">
        <f t="shared" si="5"/>
        <v>2.0593216969897652</v>
      </c>
    </row>
    <row r="91" spans="1:10" x14ac:dyDescent="0.25">
      <c r="A91" s="31">
        <v>2001</v>
      </c>
      <c r="B91" s="55">
        <f t="shared" si="4"/>
        <v>597233.91899999999</v>
      </c>
      <c r="C91" s="33">
        <v>287625193</v>
      </c>
      <c r="D91" s="54">
        <f t="shared" si="5"/>
        <v>2.0764311803521327</v>
      </c>
    </row>
    <row r="92" spans="1:10" x14ac:dyDescent="0.25">
      <c r="A92" s="32">
        <v>2002</v>
      </c>
      <c r="B92" s="55">
        <f t="shared" si="4"/>
        <v>571993.59</v>
      </c>
      <c r="C92" s="34">
        <v>290107933</v>
      </c>
      <c r="D92" s="54">
        <f t="shared" si="5"/>
        <v>1.9716578725890959</v>
      </c>
    </row>
    <row r="93" spans="1:10" x14ac:dyDescent="0.25">
      <c r="A93" s="31">
        <v>2003</v>
      </c>
      <c r="B93" s="55">
        <f t="shared" si="4"/>
        <v>585054.9</v>
      </c>
      <c r="C93" s="33">
        <v>292805298</v>
      </c>
      <c r="D93" s="54">
        <f t="shared" si="5"/>
        <v>1.9981021654874564</v>
      </c>
    </row>
    <row r="94" spans="1:10" x14ac:dyDescent="0.25">
      <c r="A94" s="32">
        <v>2004</v>
      </c>
      <c r="B94" s="55">
        <f t="shared" si="4"/>
        <v>698294.12600000005</v>
      </c>
      <c r="C94" s="34">
        <v>295516599</v>
      </c>
      <c r="D94" s="54">
        <f t="shared" si="5"/>
        <v>2.3629607553787531</v>
      </c>
    </row>
    <row r="95" spans="1:10" x14ac:dyDescent="0.25">
      <c r="A95" s="31">
        <v>2005</v>
      </c>
      <c r="B95" s="55">
        <f t="shared" si="4"/>
        <v>841175.59699999995</v>
      </c>
      <c r="C95" s="33">
        <v>298379912</v>
      </c>
      <c r="D95" s="54">
        <f t="shared" si="5"/>
        <v>2.8191428550324122</v>
      </c>
    </row>
    <row r="96" spans="1:10" x14ac:dyDescent="0.25">
      <c r="A96" s="32">
        <v>2006</v>
      </c>
      <c r="B96" s="55">
        <f t="shared" si="4"/>
        <v>999143.20799999998</v>
      </c>
      <c r="C96" s="34">
        <v>301231207</v>
      </c>
      <c r="D96" s="54">
        <f t="shared" si="5"/>
        <v>3.3168648691833575</v>
      </c>
    </row>
    <row r="97" spans="1:10" x14ac:dyDescent="0.25">
      <c r="A97" s="31">
        <v>2007</v>
      </c>
      <c r="B97" s="55">
        <f t="shared" si="4"/>
        <v>1276020.686</v>
      </c>
      <c r="C97" s="33">
        <v>304093966</v>
      </c>
      <c r="D97" s="54">
        <f t="shared" si="5"/>
        <v>4.1961394459237642</v>
      </c>
    </row>
    <row r="98" spans="1:10" x14ac:dyDescent="0.25">
      <c r="A98" s="32">
        <v>2008</v>
      </c>
      <c r="B98" s="55">
        <f t="shared" si="4"/>
        <v>1560239.9369999999</v>
      </c>
      <c r="C98" s="34">
        <v>306771529</v>
      </c>
      <c r="D98" s="54">
        <f t="shared" si="5"/>
        <v>5.0859998060641409</v>
      </c>
    </row>
    <row r="99" spans="1:10" x14ac:dyDescent="0.25">
      <c r="A99" s="31">
        <v>2009</v>
      </c>
      <c r="B99" s="55">
        <f t="shared" si="4"/>
        <v>1236790.865</v>
      </c>
      <c r="C99" s="33">
        <v>308745538</v>
      </c>
      <c r="D99" s="54">
        <f t="shared" si="5"/>
        <v>4.005858264419679</v>
      </c>
    </row>
    <row r="100" spans="1:10" x14ac:dyDescent="0.25">
      <c r="A100" s="32">
        <v>2010</v>
      </c>
      <c r="B100" s="55">
        <f t="shared" si="4"/>
        <v>1460989.182</v>
      </c>
      <c r="C100" s="34">
        <v>309347057</v>
      </c>
      <c r="D100" s="54">
        <f t="shared" si="5"/>
        <v>4.7228158436949341</v>
      </c>
    </row>
    <row r="101" spans="1:10" x14ac:dyDescent="0.25">
      <c r="A101" s="31">
        <v>2011</v>
      </c>
      <c r="B101" s="55">
        <f t="shared" si="4"/>
        <v>1776254.2489999998</v>
      </c>
      <c r="C101" s="33">
        <v>311721632</v>
      </c>
      <c r="D101" s="54">
        <f t="shared" si="5"/>
        <v>5.6982065620649642</v>
      </c>
    </row>
    <row r="102" spans="1:10" x14ac:dyDescent="0.25">
      <c r="A102" s="32">
        <v>2012</v>
      </c>
      <c r="B102" s="55">
        <f t="shared" si="4"/>
        <v>1870178.436</v>
      </c>
      <c r="C102" s="34">
        <v>314112078</v>
      </c>
      <c r="D102" s="54">
        <f t="shared" si="5"/>
        <v>5.9538571324850489</v>
      </c>
    </row>
    <row r="103" spans="1:10" x14ac:dyDescent="0.25">
      <c r="A103" s="31">
        <v>2013</v>
      </c>
      <c r="B103" s="55">
        <f t="shared" si="4"/>
        <v>1892591.473</v>
      </c>
      <c r="C103" s="33">
        <v>316497531</v>
      </c>
      <c r="D103" s="54">
        <f t="shared" si="5"/>
        <v>5.9797985375121296</v>
      </c>
    </row>
    <row r="104" spans="1:10" x14ac:dyDescent="0.25">
      <c r="A104" s="32">
        <v>2014</v>
      </c>
      <c r="B104" s="55">
        <f t="shared" si="4"/>
        <v>1947314.669</v>
      </c>
      <c r="C104" s="34">
        <v>318857056</v>
      </c>
      <c r="D104" s="54">
        <f t="shared" si="5"/>
        <v>6.1071713244445185</v>
      </c>
    </row>
    <row r="105" spans="1:10" x14ac:dyDescent="0.25">
      <c r="A105" s="31">
        <v>2015</v>
      </c>
      <c r="B105" s="55">
        <f t="shared" si="4"/>
        <v>1746350.621</v>
      </c>
      <c r="C105" s="33">
        <v>321418820</v>
      </c>
      <c r="D105" s="54">
        <f t="shared" si="5"/>
        <v>5.4332556537915231</v>
      </c>
    </row>
    <row r="106" spans="1:10" x14ac:dyDescent="0.25">
      <c r="A106" t="s">
        <v>54</v>
      </c>
    </row>
    <row r="109" spans="1:10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J109" s="7" t="s">
        <v>46</v>
      </c>
    </row>
    <row r="110" spans="1:10" ht="60" x14ac:dyDescent="0.25">
      <c r="A110" s="69" t="s">
        <v>1</v>
      </c>
      <c r="B110" s="28" t="s">
        <v>10</v>
      </c>
      <c r="C110" s="28" t="s">
        <v>21</v>
      </c>
      <c r="D110" s="28" t="s">
        <v>78</v>
      </c>
    </row>
    <row r="111" spans="1:10" x14ac:dyDescent="0.25">
      <c r="A111" s="31">
        <v>1995</v>
      </c>
      <c r="B111" s="55">
        <f t="shared" ref="B111:B131" si="6">B6</f>
        <v>16002.513000000001</v>
      </c>
      <c r="C111" s="33">
        <v>266398000</v>
      </c>
      <c r="D111" s="59">
        <f>(B111*1000/C111)</f>
        <v>6.0069944218800443E-2</v>
      </c>
    </row>
    <row r="112" spans="1:10" x14ac:dyDescent="0.25">
      <c r="A112" s="32">
        <v>1996</v>
      </c>
      <c r="B112" s="55">
        <f t="shared" si="6"/>
        <v>12104.54</v>
      </c>
      <c r="C112" s="34">
        <v>268930000</v>
      </c>
      <c r="D112" s="59">
        <f t="shared" ref="D112:D131" si="7">(B112*1000/C112)</f>
        <v>4.5010002602907821E-2</v>
      </c>
    </row>
    <row r="113" spans="1:4" x14ac:dyDescent="0.25">
      <c r="A113" s="31">
        <v>1997</v>
      </c>
      <c r="B113" s="55">
        <f t="shared" si="6"/>
        <v>12261.035</v>
      </c>
      <c r="C113" s="33">
        <v>271387000</v>
      </c>
      <c r="D113" s="59">
        <f t="shared" si="7"/>
        <v>4.517915375460136E-2</v>
      </c>
    </row>
    <row r="114" spans="1:4" x14ac:dyDescent="0.25">
      <c r="A114" s="32">
        <v>1998</v>
      </c>
      <c r="B114" s="55">
        <f t="shared" si="6"/>
        <v>11916.132</v>
      </c>
      <c r="C114" s="34">
        <v>271584000</v>
      </c>
      <c r="D114" s="59">
        <f t="shared" si="7"/>
        <v>4.387641392718275E-2</v>
      </c>
    </row>
    <row r="115" spans="1:4" x14ac:dyDescent="0.25">
      <c r="A115" s="31">
        <v>1999</v>
      </c>
      <c r="B115" s="55">
        <f t="shared" si="6"/>
        <v>17304.973000000002</v>
      </c>
      <c r="C115" s="33">
        <v>274024000</v>
      </c>
      <c r="D115" s="59">
        <f t="shared" si="7"/>
        <v>6.3151304265319827E-2</v>
      </c>
    </row>
    <row r="116" spans="1:4" x14ac:dyDescent="0.25">
      <c r="A116" s="32">
        <v>2000</v>
      </c>
      <c r="B116" s="55">
        <f t="shared" si="6"/>
        <v>33609.277000000002</v>
      </c>
      <c r="C116" s="34">
        <v>284968955</v>
      </c>
      <c r="D116" s="59">
        <f t="shared" si="7"/>
        <v>0.11794013491750356</v>
      </c>
    </row>
    <row r="117" spans="1:4" x14ac:dyDescent="0.25">
      <c r="A117" s="31">
        <v>2001</v>
      </c>
      <c r="B117" s="55">
        <f t="shared" si="6"/>
        <v>58985.383000000002</v>
      </c>
      <c r="C117" s="33">
        <v>287625193</v>
      </c>
      <c r="D117" s="59">
        <f t="shared" si="7"/>
        <v>0.20507724787515397</v>
      </c>
    </row>
    <row r="118" spans="1:4" x14ac:dyDescent="0.25">
      <c r="A118" s="32">
        <v>2002</v>
      </c>
      <c r="B118" s="55">
        <f t="shared" si="6"/>
        <v>44517.957000000002</v>
      </c>
      <c r="C118" s="34">
        <v>290107933</v>
      </c>
      <c r="D118" s="59">
        <f t="shared" si="7"/>
        <v>0.15345308395961721</v>
      </c>
    </row>
    <row r="119" spans="1:4" x14ac:dyDescent="0.25">
      <c r="A119" s="31">
        <v>2003</v>
      </c>
      <c r="B119" s="55">
        <f t="shared" si="6"/>
        <v>61517.877999999997</v>
      </c>
      <c r="C119" s="33">
        <v>292805298</v>
      </c>
      <c r="D119" s="59">
        <f t="shared" si="7"/>
        <v>0.21009824077705042</v>
      </c>
    </row>
    <row r="120" spans="1:4" x14ac:dyDescent="0.25">
      <c r="A120" s="32">
        <v>2004</v>
      </c>
      <c r="B120" s="55">
        <f t="shared" si="6"/>
        <v>92304.505999999994</v>
      </c>
      <c r="C120" s="34">
        <v>295516599</v>
      </c>
      <c r="D120" s="59">
        <f t="shared" si="7"/>
        <v>0.31234964909703772</v>
      </c>
    </row>
    <row r="121" spans="1:4" x14ac:dyDescent="0.25">
      <c r="A121" s="31">
        <v>2005</v>
      </c>
      <c r="B121" s="55">
        <f t="shared" si="6"/>
        <v>109721.45600000001</v>
      </c>
      <c r="C121" s="33">
        <v>298379912</v>
      </c>
      <c r="D121" s="59">
        <f t="shared" si="7"/>
        <v>0.36772400415481055</v>
      </c>
    </row>
    <row r="122" spans="1:4" x14ac:dyDescent="0.25">
      <c r="A122" s="32">
        <v>2006</v>
      </c>
      <c r="B122" s="55">
        <f t="shared" si="6"/>
        <v>135319.79999999999</v>
      </c>
      <c r="C122" s="34">
        <v>301231207</v>
      </c>
      <c r="D122" s="59">
        <f t="shared" si="7"/>
        <v>0.44922238086706601</v>
      </c>
    </row>
    <row r="123" spans="1:4" x14ac:dyDescent="0.25">
      <c r="A123" s="31">
        <v>2007</v>
      </c>
      <c r="B123" s="55">
        <f t="shared" si="6"/>
        <v>113148.70299999999</v>
      </c>
      <c r="C123" s="33">
        <v>304093966</v>
      </c>
      <c r="D123" s="59">
        <f t="shared" si="7"/>
        <v>0.37208467003912865</v>
      </c>
    </row>
    <row r="124" spans="1:4" x14ac:dyDescent="0.25">
      <c r="A124" s="32">
        <v>2008</v>
      </c>
      <c r="B124" s="55">
        <f t="shared" si="6"/>
        <v>115171.609</v>
      </c>
      <c r="C124" s="34">
        <v>306771529</v>
      </c>
      <c r="D124" s="59">
        <f t="shared" si="7"/>
        <v>0.37543121871651913</v>
      </c>
    </row>
    <row r="125" spans="1:4" x14ac:dyDescent="0.25">
      <c r="A125" s="31">
        <v>2009</v>
      </c>
      <c r="B125" s="55">
        <f t="shared" si="6"/>
        <v>84901.046000000002</v>
      </c>
      <c r="C125" s="33">
        <v>308745538</v>
      </c>
      <c r="D125" s="59">
        <f t="shared" si="7"/>
        <v>0.27498711900412953</v>
      </c>
    </row>
    <row r="126" spans="1:4" x14ac:dyDescent="0.25">
      <c r="A126" s="32">
        <v>2010</v>
      </c>
      <c r="B126" s="55">
        <f t="shared" si="6"/>
        <v>90538.736000000004</v>
      </c>
      <c r="C126" s="34">
        <v>309347057</v>
      </c>
      <c r="D126" s="59">
        <f t="shared" si="7"/>
        <v>0.29267689461160767</v>
      </c>
    </row>
    <row r="127" spans="1:4" x14ac:dyDescent="0.25">
      <c r="A127" s="31">
        <v>2011</v>
      </c>
      <c r="B127" s="55">
        <f t="shared" si="6"/>
        <v>98771.517999999996</v>
      </c>
      <c r="C127" s="33">
        <v>311721632</v>
      </c>
      <c r="D127" s="59">
        <f t="shared" si="7"/>
        <v>0.31685808060956128</v>
      </c>
    </row>
    <row r="128" spans="1:4" x14ac:dyDescent="0.25">
      <c r="A128" s="32">
        <v>2012</v>
      </c>
      <c r="B128" s="55">
        <f t="shared" si="6"/>
        <v>111863.208</v>
      </c>
      <c r="C128" s="34">
        <v>314112078</v>
      </c>
      <c r="D128" s="59">
        <f t="shared" si="7"/>
        <v>0.35612514078493984</v>
      </c>
    </row>
    <row r="129" spans="1:10" x14ac:dyDescent="0.25">
      <c r="A129" s="31">
        <v>2013</v>
      </c>
      <c r="B129" s="55">
        <f t="shared" si="6"/>
        <v>106080.632</v>
      </c>
      <c r="C129" s="33">
        <v>316497531</v>
      </c>
      <c r="D129" s="59">
        <f t="shared" si="7"/>
        <v>0.33517048826519913</v>
      </c>
    </row>
    <row r="130" spans="1:10" x14ac:dyDescent="0.25">
      <c r="A130" s="32">
        <v>2014</v>
      </c>
      <c r="B130" s="55">
        <f t="shared" si="6"/>
        <v>104813.13800000001</v>
      </c>
      <c r="C130" s="34">
        <v>318857056</v>
      </c>
      <c r="D130" s="59">
        <f t="shared" si="7"/>
        <v>0.32871512807293812</v>
      </c>
    </row>
    <row r="131" spans="1:10" x14ac:dyDescent="0.25">
      <c r="A131" s="31">
        <v>2015</v>
      </c>
      <c r="B131" s="55">
        <f t="shared" si="6"/>
        <v>115597.15300000001</v>
      </c>
      <c r="C131" s="33">
        <v>321418820</v>
      </c>
      <c r="D131" s="59">
        <f t="shared" si="7"/>
        <v>0.35964649798664561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69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752929.87200000009</v>
      </c>
      <c r="C136" s="33">
        <v>266398000</v>
      </c>
      <c r="D136" s="59">
        <f>(B136/C136)*1000</f>
        <v>2.8263345520612022</v>
      </c>
    </row>
    <row r="137" spans="1:10" x14ac:dyDescent="0.25">
      <c r="A137" s="32">
        <v>1996</v>
      </c>
      <c r="B137" s="62">
        <f t="shared" si="8"/>
        <v>644709.71000000008</v>
      </c>
      <c r="C137" s="34">
        <v>268930000</v>
      </c>
      <c r="D137" s="59">
        <f t="shared" ref="D137:D156" si="9">(B137/C137)*1000</f>
        <v>2.397314208158257</v>
      </c>
    </row>
    <row r="138" spans="1:10" x14ac:dyDescent="0.25">
      <c r="A138" s="31">
        <v>1997</v>
      </c>
      <c r="B138" s="62">
        <f t="shared" si="8"/>
        <v>729190.08799999999</v>
      </c>
      <c r="C138" s="33">
        <v>271387000</v>
      </c>
      <c r="D138" s="59">
        <f t="shared" si="9"/>
        <v>2.686901318043974</v>
      </c>
    </row>
    <row r="139" spans="1:10" x14ac:dyDescent="0.25">
      <c r="A139" s="32">
        <v>1998</v>
      </c>
      <c r="B139" s="62">
        <f t="shared" si="8"/>
        <v>661940.14799999993</v>
      </c>
      <c r="C139" s="34">
        <v>271584000</v>
      </c>
      <c r="D139" s="59">
        <f t="shared" si="9"/>
        <v>2.4373311682573342</v>
      </c>
    </row>
    <row r="140" spans="1:10" x14ac:dyDescent="0.25">
      <c r="A140" s="31">
        <v>1999</v>
      </c>
      <c r="B140" s="62">
        <f t="shared" si="8"/>
        <v>569181.05700000003</v>
      </c>
      <c r="C140" s="33">
        <v>274024000</v>
      </c>
      <c r="D140" s="59">
        <f t="shared" si="9"/>
        <v>2.0771211901147346</v>
      </c>
    </row>
    <row r="141" spans="1:10" x14ac:dyDescent="0.25">
      <c r="A141" s="32">
        <v>2000</v>
      </c>
      <c r="B141" s="62">
        <f t="shared" si="8"/>
        <v>620452.02899999998</v>
      </c>
      <c r="C141" s="34">
        <v>284968955</v>
      </c>
      <c r="D141" s="59">
        <f t="shared" si="9"/>
        <v>2.1772618319072685</v>
      </c>
    </row>
    <row r="142" spans="1:10" x14ac:dyDescent="0.25">
      <c r="A142" s="31">
        <v>2001</v>
      </c>
      <c r="B142" s="62">
        <f t="shared" si="8"/>
        <v>656219.30200000003</v>
      </c>
      <c r="C142" s="33">
        <v>287625193</v>
      </c>
      <c r="D142" s="59">
        <f t="shared" si="9"/>
        <v>2.2815084282272866</v>
      </c>
    </row>
    <row r="143" spans="1:10" x14ac:dyDescent="0.25">
      <c r="A143" s="32">
        <v>2002</v>
      </c>
      <c r="B143" s="62">
        <f t="shared" si="8"/>
        <v>616511.54700000002</v>
      </c>
      <c r="C143" s="34">
        <v>290107933</v>
      </c>
      <c r="D143" s="59">
        <f t="shared" si="9"/>
        <v>2.1251109565487134</v>
      </c>
    </row>
    <row r="144" spans="1:10" x14ac:dyDescent="0.25">
      <c r="A144" s="31">
        <v>2003</v>
      </c>
      <c r="B144" s="62">
        <f t="shared" si="8"/>
        <v>646572.77800000005</v>
      </c>
      <c r="C144" s="33">
        <v>292805298</v>
      </c>
      <c r="D144" s="59">
        <f t="shared" si="9"/>
        <v>2.2082004062645066</v>
      </c>
    </row>
    <row r="145" spans="1:4" x14ac:dyDescent="0.25">
      <c r="A145" s="32">
        <v>2004</v>
      </c>
      <c r="B145" s="62">
        <f t="shared" si="8"/>
        <v>790598.63199999998</v>
      </c>
      <c r="C145" s="34">
        <v>295516599</v>
      </c>
      <c r="D145" s="59">
        <f t="shared" si="9"/>
        <v>2.6753104044757903</v>
      </c>
    </row>
    <row r="146" spans="1:4" x14ac:dyDescent="0.25">
      <c r="A146" s="31">
        <v>2005</v>
      </c>
      <c r="B146" s="62">
        <f t="shared" si="8"/>
        <v>950897.05299999996</v>
      </c>
      <c r="C146" s="33">
        <v>298379912</v>
      </c>
      <c r="D146" s="59">
        <f t="shared" si="9"/>
        <v>3.1868668591872225</v>
      </c>
    </row>
    <row r="147" spans="1:4" x14ac:dyDescent="0.25">
      <c r="A147" s="32">
        <v>2006</v>
      </c>
      <c r="B147" s="62">
        <f t="shared" si="8"/>
        <v>1134463.0079999999</v>
      </c>
      <c r="C147" s="34">
        <v>301231207</v>
      </c>
      <c r="D147" s="59">
        <f t="shared" si="9"/>
        <v>3.7660872500504237</v>
      </c>
    </row>
    <row r="148" spans="1:4" x14ac:dyDescent="0.25">
      <c r="A148" s="31">
        <v>2007</v>
      </c>
      <c r="B148" s="62">
        <f t="shared" si="8"/>
        <v>1389169.389</v>
      </c>
      <c r="C148" s="33">
        <v>304093966</v>
      </c>
      <c r="D148" s="59">
        <f t="shared" si="9"/>
        <v>4.5682241159628934</v>
      </c>
    </row>
    <row r="149" spans="1:4" x14ac:dyDescent="0.25">
      <c r="A149" s="32">
        <v>2008</v>
      </c>
      <c r="B149" s="62">
        <f t="shared" si="8"/>
        <v>1675411.5459999999</v>
      </c>
      <c r="C149" s="34">
        <v>306771529</v>
      </c>
      <c r="D149" s="59">
        <f t="shared" si="9"/>
        <v>5.4614310247806594</v>
      </c>
    </row>
    <row r="150" spans="1:4" x14ac:dyDescent="0.25">
      <c r="A150" s="31">
        <v>2009</v>
      </c>
      <c r="B150" s="62">
        <f t="shared" si="8"/>
        <v>1321691.9110000001</v>
      </c>
      <c r="C150" s="33">
        <v>308745538</v>
      </c>
      <c r="D150" s="59">
        <f t="shared" si="9"/>
        <v>4.2808453834238085</v>
      </c>
    </row>
    <row r="151" spans="1:4" x14ac:dyDescent="0.25">
      <c r="A151" s="32">
        <v>2010</v>
      </c>
      <c r="B151" s="62">
        <f t="shared" si="8"/>
        <v>1551527.9180000001</v>
      </c>
      <c r="C151" s="34">
        <v>309347057</v>
      </c>
      <c r="D151" s="59">
        <f t="shared" si="9"/>
        <v>5.0154927383065422</v>
      </c>
    </row>
    <row r="152" spans="1:4" x14ac:dyDescent="0.25">
      <c r="A152" s="31">
        <v>2011</v>
      </c>
      <c r="B152" s="62">
        <f t="shared" si="8"/>
        <v>1875025.7669999998</v>
      </c>
      <c r="C152" s="33">
        <v>311721632</v>
      </c>
      <c r="D152" s="59">
        <f t="shared" si="9"/>
        <v>6.0150646426745249</v>
      </c>
    </row>
    <row r="153" spans="1:4" x14ac:dyDescent="0.25">
      <c r="A153" s="32">
        <v>2012</v>
      </c>
      <c r="B153" s="62">
        <f t="shared" si="8"/>
        <v>1982041.6440000001</v>
      </c>
      <c r="C153" s="34">
        <v>314112078</v>
      </c>
      <c r="D153" s="59">
        <f t="shared" si="9"/>
        <v>6.3099822732699886</v>
      </c>
    </row>
    <row r="154" spans="1:4" x14ac:dyDescent="0.25">
      <c r="A154" s="31">
        <v>2013</v>
      </c>
      <c r="B154" s="62">
        <f t="shared" si="8"/>
        <v>1998672.105</v>
      </c>
      <c r="C154" s="33">
        <v>316497531</v>
      </c>
      <c r="D154" s="59">
        <f t="shared" si="9"/>
        <v>6.3149690257773292</v>
      </c>
    </row>
    <row r="155" spans="1:4" x14ac:dyDescent="0.25">
      <c r="A155" s="32">
        <v>2014</v>
      </c>
      <c r="B155" s="62">
        <f t="shared" si="8"/>
        <v>2052127.807</v>
      </c>
      <c r="C155" s="34">
        <v>318857056</v>
      </c>
      <c r="D155" s="59">
        <f t="shared" si="9"/>
        <v>6.4358864525174564</v>
      </c>
    </row>
    <row r="156" spans="1:4" x14ac:dyDescent="0.25">
      <c r="A156" s="31">
        <v>2015</v>
      </c>
      <c r="B156" s="62">
        <f t="shared" si="8"/>
        <v>1861947.774</v>
      </c>
      <c r="C156" s="33">
        <v>321418820</v>
      </c>
      <c r="D156" s="59">
        <f t="shared" si="9"/>
        <v>5.7929021517781694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80" zoomScaleNormal="80" workbookViewId="0">
      <selection activeCell="B32" sqref="B32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70" t="s">
        <v>1</v>
      </c>
      <c r="B5" s="28" t="s">
        <v>74</v>
      </c>
      <c r="C5" s="28" t="s">
        <v>39</v>
      </c>
      <c r="D5" s="28" t="s">
        <v>24</v>
      </c>
    </row>
    <row r="6" spans="1:10" x14ac:dyDescent="0.25">
      <c r="A6" s="31">
        <v>1995</v>
      </c>
      <c r="B6" s="55">
        <f>'Export '!I2</f>
        <v>16002.513000000001</v>
      </c>
      <c r="C6" s="33">
        <v>37472184</v>
      </c>
      <c r="D6" s="59">
        <f t="shared" ref="D6:D26" si="0">(B6*1000/C6)</f>
        <v>0.42705044894100647</v>
      </c>
    </row>
    <row r="7" spans="1:10" x14ac:dyDescent="0.25">
      <c r="A7" s="32">
        <v>1996</v>
      </c>
      <c r="B7" s="55">
        <f>'Export '!I3</f>
        <v>12104.54</v>
      </c>
      <c r="C7" s="34">
        <v>38068050</v>
      </c>
      <c r="D7" s="59">
        <f t="shared" si="0"/>
        <v>0.31797110700443021</v>
      </c>
    </row>
    <row r="8" spans="1:10" x14ac:dyDescent="0.25">
      <c r="A8" s="31">
        <v>1997</v>
      </c>
      <c r="B8" s="55">
        <f>'Export '!I4</f>
        <v>12261.035</v>
      </c>
      <c r="C8" s="33">
        <v>38635691</v>
      </c>
      <c r="D8" s="59">
        <f t="shared" si="0"/>
        <v>0.31734996017024775</v>
      </c>
    </row>
    <row r="9" spans="1:10" x14ac:dyDescent="0.25">
      <c r="A9" s="32">
        <v>1998</v>
      </c>
      <c r="B9" s="55">
        <f>'Export '!I5</f>
        <v>11916.132</v>
      </c>
      <c r="C9" s="34">
        <v>39184456</v>
      </c>
      <c r="D9" s="59">
        <f t="shared" si="0"/>
        <v>0.30410354554877578</v>
      </c>
    </row>
    <row r="10" spans="1:10" x14ac:dyDescent="0.25">
      <c r="A10" s="31">
        <v>1999</v>
      </c>
      <c r="B10" s="55">
        <f>'Export '!I6</f>
        <v>17304.973000000002</v>
      </c>
      <c r="C10" s="33">
        <v>39730798</v>
      </c>
      <c r="D10" s="59">
        <f t="shared" si="0"/>
        <v>0.43555563620947157</v>
      </c>
    </row>
    <row r="11" spans="1:10" x14ac:dyDescent="0.25">
      <c r="A11" s="32">
        <v>2000</v>
      </c>
      <c r="B11" s="55">
        <f>'Export '!I7</f>
        <v>33609.277000000002</v>
      </c>
      <c r="C11" s="34">
        <v>40295563</v>
      </c>
      <c r="D11" s="59">
        <f t="shared" si="0"/>
        <v>0.83406892714217695</v>
      </c>
    </row>
    <row r="12" spans="1:10" x14ac:dyDescent="0.25">
      <c r="A12" s="31">
        <v>2001</v>
      </c>
      <c r="B12" s="55">
        <f>'Export '!I8</f>
        <v>58985.383000000002</v>
      </c>
      <c r="C12" s="33">
        <v>40813541</v>
      </c>
      <c r="D12" s="59">
        <f t="shared" si="0"/>
        <v>1.4452405146615432</v>
      </c>
    </row>
    <row r="13" spans="1:10" x14ac:dyDescent="0.25">
      <c r="A13" s="32">
        <v>2002</v>
      </c>
      <c r="B13" s="55">
        <f>'Export '!I9</f>
        <v>44517.957000000002</v>
      </c>
      <c r="C13" s="34">
        <v>41328824</v>
      </c>
      <c r="D13" s="59">
        <f t="shared" si="0"/>
        <v>1.0771648619859109</v>
      </c>
    </row>
    <row r="14" spans="1:10" x14ac:dyDescent="0.25">
      <c r="A14" s="31">
        <v>2003</v>
      </c>
      <c r="B14" s="55">
        <f>'Export '!I10</f>
        <v>61517.877999999997</v>
      </c>
      <c r="C14" s="33">
        <v>41848959</v>
      </c>
      <c r="D14" s="59">
        <f t="shared" si="0"/>
        <v>1.46999780806973</v>
      </c>
    </row>
    <row r="15" spans="1:10" x14ac:dyDescent="0.25">
      <c r="A15" s="32">
        <v>2004</v>
      </c>
      <c r="B15" s="55">
        <f>'Export '!I11</f>
        <v>92304.505999999994</v>
      </c>
      <c r="C15" s="34">
        <v>42368489</v>
      </c>
      <c r="D15" s="59">
        <f t="shared" si="0"/>
        <v>2.1786121756666845</v>
      </c>
    </row>
    <row r="16" spans="1:10" x14ac:dyDescent="0.25">
      <c r="A16" s="31">
        <v>2005</v>
      </c>
      <c r="B16" s="55">
        <f>'Export '!I12</f>
        <v>109721.45600000001</v>
      </c>
      <c r="C16" s="33">
        <v>42888592</v>
      </c>
      <c r="D16" s="59">
        <f t="shared" si="0"/>
        <v>2.5582899993546069</v>
      </c>
    </row>
    <row r="17" spans="1:10" x14ac:dyDescent="0.25">
      <c r="A17" s="32">
        <v>2006</v>
      </c>
      <c r="B17" s="55">
        <f>'Export '!I13</f>
        <v>135319.79999999999</v>
      </c>
      <c r="C17" s="34">
        <v>43405956</v>
      </c>
      <c r="D17" s="59">
        <f t="shared" si="0"/>
        <v>3.1175399062746134</v>
      </c>
    </row>
    <row r="18" spans="1:10" x14ac:dyDescent="0.25">
      <c r="A18" s="31">
        <v>2007</v>
      </c>
      <c r="B18" s="55">
        <f>'Export '!I14</f>
        <v>113148.70299999999</v>
      </c>
      <c r="C18" s="33">
        <v>43926929</v>
      </c>
      <c r="D18" s="59">
        <f t="shared" si="0"/>
        <v>2.5758391395856512</v>
      </c>
    </row>
    <row r="19" spans="1:10" x14ac:dyDescent="0.25">
      <c r="A19" s="32">
        <v>2008</v>
      </c>
      <c r="B19" s="55">
        <f>'Export '!I15</f>
        <v>115171.609</v>
      </c>
      <c r="C19" s="34">
        <v>44451147</v>
      </c>
      <c r="D19" s="59">
        <f t="shared" si="0"/>
        <v>2.5909704647216416</v>
      </c>
    </row>
    <row r="20" spans="1:10" x14ac:dyDescent="0.25">
      <c r="A20" s="31">
        <v>2009</v>
      </c>
      <c r="B20" s="55">
        <f>'Export '!I16</f>
        <v>84901.046000000002</v>
      </c>
      <c r="C20" s="33">
        <v>44978832</v>
      </c>
      <c r="D20" s="59">
        <f t="shared" si="0"/>
        <v>1.8875778277212711</v>
      </c>
    </row>
    <row r="21" spans="1:10" x14ac:dyDescent="0.25">
      <c r="A21" s="32">
        <v>2010</v>
      </c>
      <c r="B21" s="55">
        <f>'Export '!I17</f>
        <v>90538.736000000004</v>
      </c>
      <c r="C21" s="34">
        <v>45509584</v>
      </c>
      <c r="D21" s="59">
        <f t="shared" si="0"/>
        <v>1.9894432785850118</v>
      </c>
    </row>
    <row r="22" spans="1:10" x14ac:dyDescent="0.25">
      <c r="A22" s="31">
        <v>2011</v>
      </c>
      <c r="B22" s="55">
        <f>'Export '!I18</f>
        <v>98771.517999999996</v>
      </c>
      <c r="C22" s="33">
        <v>46044601</v>
      </c>
      <c r="D22" s="59">
        <f t="shared" si="0"/>
        <v>2.1451270258591228</v>
      </c>
    </row>
    <row r="23" spans="1:10" x14ac:dyDescent="0.25">
      <c r="A23" s="32">
        <v>2012</v>
      </c>
      <c r="B23" s="55">
        <f>'Export '!I19</f>
        <v>111863.208</v>
      </c>
      <c r="C23" s="34">
        <v>46581823</v>
      </c>
      <c r="D23" s="59">
        <f t="shared" si="0"/>
        <v>2.4014347398984364</v>
      </c>
    </row>
    <row r="24" spans="1:10" x14ac:dyDescent="0.25">
      <c r="A24" s="31">
        <v>2013</v>
      </c>
      <c r="B24" s="55">
        <f>'Export '!I20</f>
        <v>106080.632</v>
      </c>
      <c r="C24" s="33">
        <v>47121089</v>
      </c>
      <c r="D24" s="59">
        <f t="shared" si="0"/>
        <v>2.2512347284673324</v>
      </c>
    </row>
    <row r="25" spans="1:10" x14ac:dyDescent="0.25">
      <c r="A25" s="32">
        <v>2014</v>
      </c>
      <c r="B25" s="55">
        <f>'Export '!I21</f>
        <v>104813.13800000001</v>
      </c>
      <c r="C25" s="34">
        <v>47661787</v>
      </c>
      <c r="D25" s="59">
        <f t="shared" si="0"/>
        <v>2.1991021444495984</v>
      </c>
    </row>
    <row r="26" spans="1:10" x14ac:dyDescent="0.25">
      <c r="A26" s="31">
        <v>2015</v>
      </c>
      <c r="B26" s="55">
        <f>'Export '!I22</f>
        <v>115597.15300000001</v>
      </c>
      <c r="C26" s="33">
        <v>48203405</v>
      </c>
      <c r="D26" s="59">
        <f t="shared" si="0"/>
        <v>2.3981117723945018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70" t="s">
        <v>1</v>
      </c>
      <c r="B31" s="28" t="s">
        <v>76</v>
      </c>
      <c r="C31" s="28" t="s">
        <v>39</v>
      </c>
      <c r="D31" s="28" t="s">
        <v>78</v>
      </c>
    </row>
    <row r="32" spans="1:10" x14ac:dyDescent="0.25">
      <c r="A32" s="31">
        <v>1995</v>
      </c>
      <c r="B32" s="55">
        <f>'Import '!I2</f>
        <v>948917.86600000004</v>
      </c>
      <c r="C32" s="33">
        <v>37472184</v>
      </c>
      <c r="D32" s="29">
        <f>(B32/C32)*1000</f>
        <v>25.323260208158672</v>
      </c>
    </row>
    <row r="33" spans="1:4" x14ac:dyDescent="0.25">
      <c r="A33" s="32">
        <v>1996</v>
      </c>
      <c r="B33" s="55">
        <f>'Import '!I3</f>
        <v>1017906.161</v>
      </c>
      <c r="C33" s="34">
        <v>38068050</v>
      </c>
      <c r="D33" s="29">
        <f t="shared" ref="D33:D52" si="1">(B33/C33)*1000</f>
        <v>26.739120102027815</v>
      </c>
    </row>
    <row r="34" spans="1:4" x14ac:dyDescent="0.25">
      <c r="A34" s="31">
        <v>1997</v>
      </c>
      <c r="B34" s="55">
        <f>'Import '!I4</f>
        <v>1105242.344</v>
      </c>
      <c r="C34" s="33">
        <v>38635691</v>
      </c>
      <c r="D34" s="29">
        <f t="shared" si="1"/>
        <v>28.606770459987374</v>
      </c>
    </row>
    <row r="35" spans="1:4" x14ac:dyDescent="0.25">
      <c r="A35" s="32">
        <v>1998</v>
      </c>
      <c r="B35" s="55">
        <f>'Import '!I5</f>
        <v>906278.875</v>
      </c>
      <c r="C35" s="34">
        <v>39184456</v>
      </c>
      <c r="D35" s="29">
        <f t="shared" si="1"/>
        <v>23.128530226373439</v>
      </c>
    </row>
    <row r="36" spans="1:4" x14ac:dyDescent="0.25">
      <c r="A36" s="31">
        <v>1999</v>
      </c>
      <c r="B36" s="55">
        <f>'Import '!I6</f>
        <v>746233.38600000006</v>
      </c>
      <c r="C36" s="33">
        <v>39730798</v>
      </c>
      <c r="D36" s="29">
        <f t="shared" si="1"/>
        <v>18.782240064747757</v>
      </c>
    </row>
    <row r="37" spans="1:4" x14ac:dyDescent="0.25">
      <c r="A37" s="32">
        <v>2000</v>
      </c>
      <c r="B37" s="55">
        <f>'Import '!I7</f>
        <v>697040.86600000004</v>
      </c>
      <c r="C37" s="34">
        <v>40295563</v>
      </c>
      <c r="D37" s="29">
        <f t="shared" si="1"/>
        <v>17.298203923841442</v>
      </c>
    </row>
    <row r="38" spans="1:4" x14ac:dyDescent="0.25">
      <c r="A38" s="31">
        <v>2001</v>
      </c>
      <c r="B38" s="55">
        <f>'Import '!I8</f>
        <v>808060.49399999995</v>
      </c>
      <c r="C38" s="33">
        <v>40813541</v>
      </c>
      <c r="D38" s="29">
        <f t="shared" si="1"/>
        <v>19.798833284276903</v>
      </c>
    </row>
    <row r="39" spans="1:4" x14ac:dyDescent="0.25">
      <c r="A39" s="32">
        <v>2002</v>
      </c>
      <c r="B39" s="55">
        <f>'Import '!I9</f>
        <v>624701.90899999999</v>
      </c>
      <c r="C39" s="34">
        <v>41328824</v>
      </c>
      <c r="D39" s="29">
        <f t="shared" si="1"/>
        <v>15.11540490481897</v>
      </c>
    </row>
    <row r="40" spans="1:4" x14ac:dyDescent="0.25">
      <c r="A40" s="31">
        <v>2003</v>
      </c>
      <c r="B40" s="55">
        <f>'Import '!I10</f>
        <v>745750.40399999998</v>
      </c>
      <c r="C40" s="33">
        <v>41848959</v>
      </c>
      <c r="D40" s="29">
        <f t="shared" si="1"/>
        <v>17.820046706538147</v>
      </c>
    </row>
    <row r="41" spans="1:4" x14ac:dyDescent="0.25">
      <c r="A41" s="32">
        <v>2004</v>
      </c>
      <c r="B41" s="55">
        <f>'Import '!I11</f>
        <v>863280.02099999995</v>
      </c>
      <c r="C41" s="34">
        <v>42368489</v>
      </c>
      <c r="D41" s="29">
        <f t="shared" si="1"/>
        <v>20.375520613916631</v>
      </c>
    </row>
    <row r="42" spans="1:4" x14ac:dyDescent="0.25">
      <c r="A42" s="31">
        <v>2005</v>
      </c>
      <c r="B42" s="55">
        <f>'Import '!I12</f>
        <v>1164923.791</v>
      </c>
      <c r="C42" s="33">
        <v>42888592</v>
      </c>
      <c r="D42" s="29">
        <f t="shared" si="1"/>
        <v>27.161623561808696</v>
      </c>
    </row>
    <row r="43" spans="1:4" x14ac:dyDescent="0.25">
      <c r="A43" s="32">
        <v>2006</v>
      </c>
      <c r="B43" s="55">
        <f>'Import '!I13</f>
        <v>1411021.483</v>
      </c>
      <c r="C43" s="34">
        <v>43405956</v>
      </c>
      <c r="D43" s="29">
        <f t="shared" si="1"/>
        <v>32.507554562327805</v>
      </c>
    </row>
    <row r="44" spans="1:4" x14ac:dyDescent="0.25">
      <c r="A44" s="31">
        <v>2007</v>
      </c>
      <c r="B44" s="55">
        <f>'Import '!I14</f>
        <v>1772114.2039999999</v>
      </c>
      <c r="C44" s="33">
        <v>43926929</v>
      </c>
      <c r="D44" s="29">
        <f t="shared" si="1"/>
        <v>40.342319491535591</v>
      </c>
    </row>
    <row r="45" spans="1:4" x14ac:dyDescent="0.25">
      <c r="A45" s="32">
        <v>2008</v>
      </c>
      <c r="B45" s="55">
        <f>'Import '!I15</f>
        <v>2264625.3390000002</v>
      </c>
      <c r="C45" s="34">
        <v>44451147</v>
      </c>
      <c r="D45" s="29">
        <f t="shared" si="1"/>
        <v>50.946387030237943</v>
      </c>
    </row>
    <row r="46" spans="1:4" x14ac:dyDescent="0.25">
      <c r="A46" s="31">
        <v>2009</v>
      </c>
      <c r="B46" s="55">
        <f>'Import '!I16</f>
        <v>2128809.7030000002</v>
      </c>
      <c r="C46" s="33">
        <v>44978832</v>
      </c>
      <c r="D46" s="29">
        <f t="shared" si="1"/>
        <v>47.329145919129253</v>
      </c>
    </row>
    <row r="47" spans="1:4" x14ac:dyDescent="0.25">
      <c r="A47" s="32">
        <v>2010</v>
      </c>
      <c r="B47" s="55">
        <f>'Import '!I17</f>
        <v>2404130.0720000002</v>
      </c>
      <c r="C47" s="34">
        <v>45509584</v>
      </c>
      <c r="D47" s="29">
        <f t="shared" si="1"/>
        <v>52.826896242338755</v>
      </c>
    </row>
    <row r="48" spans="1:4" x14ac:dyDescent="0.25">
      <c r="A48" s="31">
        <v>2011</v>
      </c>
      <c r="B48" s="55">
        <f>'Import '!I18</f>
        <v>2560547.872</v>
      </c>
      <c r="C48" s="33">
        <v>46044601</v>
      </c>
      <c r="D48" s="29">
        <f t="shared" si="1"/>
        <v>55.610165283004626</v>
      </c>
    </row>
    <row r="49" spans="1:10" x14ac:dyDescent="0.25">
      <c r="A49" s="32">
        <v>2012</v>
      </c>
      <c r="B49" s="55">
        <f>'Import '!I19</f>
        <v>2605170.6519999998</v>
      </c>
      <c r="C49" s="34">
        <v>46581823</v>
      </c>
      <c r="D49" s="29">
        <f t="shared" si="1"/>
        <v>55.926764652383824</v>
      </c>
    </row>
    <row r="50" spans="1:10" x14ac:dyDescent="0.25">
      <c r="A50" s="31">
        <v>2013</v>
      </c>
      <c r="B50" s="55">
        <f>'Import '!I20</f>
        <v>2285759.469</v>
      </c>
      <c r="C50" s="33">
        <v>47121089</v>
      </c>
      <c r="D50" s="29">
        <f t="shared" si="1"/>
        <v>48.508205508578122</v>
      </c>
    </row>
    <row r="51" spans="1:10" x14ac:dyDescent="0.25">
      <c r="A51" s="32">
        <v>2014</v>
      </c>
      <c r="B51" s="55">
        <f>'Import '!I21</f>
        <v>2388207.585</v>
      </c>
      <c r="C51" s="34">
        <v>47661787</v>
      </c>
      <c r="D51" s="29">
        <f t="shared" si="1"/>
        <v>50.107386552669539</v>
      </c>
    </row>
    <row r="52" spans="1:10" x14ac:dyDescent="0.25">
      <c r="A52" s="31">
        <v>2015</v>
      </c>
      <c r="B52" s="55">
        <f>'Import '!I22</f>
        <v>2057567.507</v>
      </c>
      <c r="C52" s="33">
        <v>48203405</v>
      </c>
      <c r="D52" s="29">
        <f t="shared" si="1"/>
        <v>42.685107141290125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70" t="s">
        <v>1</v>
      </c>
      <c r="B56" s="28" t="s">
        <v>36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B6+B32</f>
        <v>964920.37900000007</v>
      </c>
      <c r="C57" s="33">
        <v>37472184</v>
      </c>
      <c r="D57" s="59">
        <f>(B57/C57)*1000</f>
        <v>25.750310657099678</v>
      </c>
    </row>
    <row r="58" spans="1:10" x14ac:dyDescent="0.25">
      <c r="A58" s="32">
        <v>1996</v>
      </c>
      <c r="B58" s="55">
        <f t="shared" ref="B58:B77" si="2">B7+B33</f>
        <v>1030010.701</v>
      </c>
      <c r="C58" s="34">
        <v>38068050</v>
      </c>
      <c r="D58" s="59">
        <f t="shared" ref="D58:D77" si="3">(B58/C58)*1000</f>
        <v>27.057091209032244</v>
      </c>
    </row>
    <row r="59" spans="1:10" x14ac:dyDescent="0.25">
      <c r="A59" s="31">
        <v>1997</v>
      </c>
      <c r="B59" s="55">
        <f t="shared" si="2"/>
        <v>1117503.379</v>
      </c>
      <c r="C59" s="33">
        <v>38635691</v>
      </c>
      <c r="D59" s="59">
        <f t="shared" si="3"/>
        <v>28.924120420157617</v>
      </c>
    </row>
    <row r="60" spans="1:10" x14ac:dyDescent="0.25">
      <c r="A60" s="32">
        <v>1998</v>
      </c>
      <c r="B60" s="55">
        <f t="shared" si="2"/>
        <v>918195.00699999998</v>
      </c>
      <c r="C60" s="34">
        <v>39184456</v>
      </c>
      <c r="D60" s="59">
        <f t="shared" si="3"/>
        <v>23.432633771922212</v>
      </c>
    </row>
    <row r="61" spans="1:10" x14ac:dyDescent="0.25">
      <c r="A61" s="31">
        <v>1999</v>
      </c>
      <c r="B61" s="55">
        <f t="shared" si="2"/>
        <v>763538.35900000005</v>
      </c>
      <c r="C61" s="33">
        <v>39730798</v>
      </c>
      <c r="D61" s="59">
        <f t="shared" si="3"/>
        <v>19.217795700957229</v>
      </c>
    </row>
    <row r="62" spans="1:10" x14ac:dyDescent="0.25">
      <c r="A62" s="32">
        <v>2000</v>
      </c>
      <c r="B62" s="55">
        <f t="shared" si="2"/>
        <v>730650.14300000004</v>
      </c>
      <c r="C62" s="34">
        <v>40295563</v>
      </c>
      <c r="D62" s="59">
        <f t="shared" si="3"/>
        <v>18.132272850983618</v>
      </c>
    </row>
    <row r="63" spans="1:10" x14ac:dyDescent="0.25">
      <c r="A63" s="31">
        <v>2001</v>
      </c>
      <c r="B63" s="55">
        <f t="shared" si="2"/>
        <v>867045.87699999998</v>
      </c>
      <c r="C63" s="33">
        <v>40813541</v>
      </c>
      <c r="D63" s="59">
        <f t="shared" si="3"/>
        <v>21.244073798938444</v>
      </c>
    </row>
    <row r="64" spans="1:10" x14ac:dyDescent="0.25">
      <c r="A64" s="32">
        <v>2002</v>
      </c>
      <c r="B64" s="55">
        <f t="shared" si="2"/>
        <v>669219.86600000004</v>
      </c>
      <c r="C64" s="34">
        <v>41328824</v>
      </c>
      <c r="D64" s="59">
        <f t="shared" si="3"/>
        <v>16.192569766804883</v>
      </c>
    </row>
    <row r="65" spans="1:4" x14ac:dyDescent="0.25">
      <c r="A65" s="31">
        <v>2003</v>
      </c>
      <c r="B65" s="55">
        <f t="shared" si="2"/>
        <v>807268.28200000001</v>
      </c>
      <c r="C65" s="33">
        <v>41848959</v>
      </c>
      <c r="D65" s="59">
        <f t="shared" si="3"/>
        <v>19.290044514607882</v>
      </c>
    </row>
    <row r="66" spans="1:4" x14ac:dyDescent="0.25">
      <c r="A66" s="32">
        <v>2004</v>
      </c>
      <c r="B66" s="55">
        <f t="shared" si="2"/>
        <v>955584.527</v>
      </c>
      <c r="C66" s="34">
        <v>42368489</v>
      </c>
      <c r="D66" s="59">
        <f t="shared" si="3"/>
        <v>22.554132789583317</v>
      </c>
    </row>
    <row r="67" spans="1:4" x14ac:dyDescent="0.25">
      <c r="A67" s="31">
        <v>2005</v>
      </c>
      <c r="B67" s="55">
        <f t="shared" si="2"/>
        <v>1274645.247</v>
      </c>
      <c r="C67" s="33">
        <v>42888592</v>
      </c>
      <c r="D67" s="59">
        <f t="shared" si="3"/>
        <v>29.719913561163303</v>
      </c>
    </row>
    <row r="68" spans="1:4" x14ac:dyDescent="0.25">
      <c r="A68" s="32">
        <v>2006</v>
      </c>
      <c r="B68" s="55">
        <f t="shared" si="2"/>
        <v>1546341.2830000001</v>
      </c>
      <c r="C68" s="34">
        <v>43405956</v>
      </c>
      <c r="D68" s="59">
        <f t="shared" si="3"/>
        <v>35.625094468602427</v>
      </c>
    </row>
    <row r="69" spans="1:4" x14ac:dyDescent="0.25">
      <c r="A69" s="31">
        <v>2007</v>
      </c>
      <c r="B69" s="55">
        <f t="shared" si="2"/>
        <v>1885262.9069999999</v>
      </c>
      <c r="C69" s="33">
        <v>43926929</v>
      </c>
      <c r="D69" s="59">
        <f t="shared" si="3"/>
        <v>42.918158631121237</v>
      </c>
    </row>
    <row r="70" spans="1:4" x14ac:dyDescent="0.25">
      <c r="A70" s="32">
        <v>2008</v>
      </c>
      <c r="B70" s="55">
        <f t="shared" si="2"/>
        <v>2379796.9480000003</v>
      </c>
      <c r="C70" s="34">
        <v>44451147</v>
      </c>
      <c r="D70" s="59">
        <f t="shared" si="3"/>
        <v>53.537357494959586</v>
      </c>
    </row>
    <row r="71" spans="1:4" x14ac:dyDescent="0.25">
      <c r="A71" s="31">
        <v>2009</v>
      </c>
      <c r="B71" s="55">
        <f t="shared" si="2"/>
        <v>2213710.7490000003</v>
      </c>
      <c r="C71" s="33">
        <v>44978832</v>
      </c>
      <c r="D71" s="59">
        <f t="shared" si="3"/>
        <v>49.216723746850526</v>
      </c>
    </row>
    <row r="72" spans="1:4" x14ac:dyDescent="0.25">
      <c r="A72" s="32">
        <v>2010</v>
      </c>
      <c r="B72" s="55">
        <f t="shared" si="2"/>
        <v>2494668.8080000002</v>
      </c>
      <c r="C72" s="34">
        <v>45509584</v>
      </c>
      <c r="D72" s="59">
        <f t="shared" si="3"/>
        <v>54.816339520923776</v>
      </c>
    </row>
    <row r="73" spans="1:4" x14ac:dyDescent="0.25">
      <c r="A73" s="31">
        <v>2011</v>
      </c>
      <c r="B73" s="55">
        <f t="shared" si="2"/>
        <v>2659319.39</v>
      </c>
      <c r="C73" s="33">
        <v>46044601</v>
      </c>
      <c r="D73" s="59">
        <f t="shared" si="3"/>
        <v>57.755292308863744</v>
      </c>
    </row>
    <row r="74" spans="1:4" x14ac:dyDescent="0.25">
      <c r="A74" s="32">
        <v>2012</v>
      </c>
      <c r="B74" s="55">
        <f t="shared" si="2"/>
        <v>2717033.86</v>
      </c>
      <c r="C74" s="34">
        <v>46581823</v>
      </c>
      <c r="D74" s="59">
        <f t="shared" si="3"/>
        <v>58.328199392282258</v>
      </c>
    </row>
    <row r="75" spans="1:4" x14ac:dyDescent="0.25">
      <c r="A75" s="31">
        <v>2013</v>
      </c>
      <c r="B75" s="55">
        <f t="shared" si="2"/>
        <v>2391840.1010000003</v>
      </c>
      <c r="C75" s="33">
        <v>47121089</v>
      </c>
      <c r="D75" s="59">
        <f t="shared" si="3"/>
        <v>50.75944023704546</v>
      </c>
    </row>
    <row r="76" spans="1:4" x14ac:dyDescent="0.25">
      <c r="A76" s="32">
        <v>2014</v>
      </c>
      <c r="B76" s="55">
        <f t="shared" si="2"/>
        <v>2493020.7229999998</v>
      </c>
      <c r="C76" s="34">
        <v>47661787</v>
      </c>
      <c r="D76" s="59">
        <f t="shared" si="3"/>
        <v>52.306488697119136</v>
      </c>
    </row>
    <row r="77" spans="1:4" x14ac:dyDescent="0.25">
      <c r="A77" s="31">
        <v>2015</v>
      </c>
      <c r="B77" s="55">
        <f t="shared" si="2"/>
        <v>2173164.66</v>
      </c>
      <c r="C77" s="33">
        <v>48203405</v>
      </c>
      <c r="D77" s="59">
        <f t="shared" si="3"/>
        <v>45.083218913684632</v>
      </c>
    </row>
    <row r="78" spans="1:4" x14ac:dyDescent="0.25">
      <c r="A78" t="s">
        <v>59</v>
      </c>
    </row>
    <row r="83" spans="1:11" x14ac:dyDescent="0.25">
      <c r="A83" s="108" t="s">
        <v>20</v>
      </c>
      <c r="B83" s="108"/>
      <c r="C83" s="108"/>
      <c r="D83" s="108"/>
      <c r="G83" s="7" t="s">
        <v>40</v>
      </c>
      <c r="J83" s="1" t="s">
        <v>6</v>
      </c>
      <c r="K83" s="7" t="s">
        <v>45</v>
      </c>
    </row>
    <row r="84" spans="1:11" ht="60" x14ac:dyDescent="0.25">
      <c r="A84" s="70" t="s">
        <v>1</v>
      </c>
      <c r="B84" s="28" t="s">
        <v>4</v>
      </c>
      <c r="C84" s="28" t="s">
        <v>21</v>
      </c>
      <c r="D84" s="28" t="s">
        <v>24</v>
      </c>
    </row>
    <row r="85" spans="1:11" x14ac:dyDescent="0.25">
      <c r="A85" s="31">
        <v>1995</v>
      </c>
      <c r="B85" s="55">
        <f>B32</f>
        <v>948917.86600000004</v>
      </c>
      <c r="C85" s="33">
        <v>266398000</v>
      </c>
      <c r="D85" s="54">
        <f>(B85/C85)*1000</f>
        <v>3.5620307434740504</v>
      </c>
    </row>
    <row r="86" spans="1:11" x14ac:dyDescent="0.25">
      <c r="A86" s="32">
        <v>1996</v>
      </c>
      <c r="B86" s="55">
        <f t="shared" ref="B86:B105" si="4">B33</f>
        <v>1017906.161</v>
      </c>
      <c r="C86" s="34">
        <v>268930000</v>
      </c>
      <c r="D86" s="54">
        <f t="shared" ref="D86:D105" si="5">(B86/C86)*1000</f>
        <v>3.7850227233852674</v>
      </c>
    </row>
    <row r="87" spans="1:11" x14ac:dyDescent="0.25">
      <c r="A87" s="31">
        <v>1997</v>
      </c>
      <c r="B87" s="55">
        <f t="shared" si="4"/>
        <v>1105242.344</v>
      </c>
      <c r="C87" s="33">
        <v>271387000</v>
      </c>
      <c r="D87" s="54">
        <f t="shared" si="5"/>
        <v>4.0725692240232583</v>
      </c>
    </row>
    <row r="88" spans="1:11" x14ac:dyDescent="0.25">
      <c r="A88" s="32">
        <v>1998</v>
      </c>
      <c r="B88" s="55">
        <f t="shared" si="4"/>
        <v>906278.875</v>
      </c>
      <c r="C88" s="34">
        <v>271584000</v>
      </c>
      <c r="D88" s="54">
        <f t="shared" si="5"/>
        <v>3.337011293006952</v>
      </c>
    </row>
    <row r="89" spans="1:11" x14ac:dyDescent="0.25">
      <c r="A89" s="31">
        <v>1999</v>
      </c>
      <c r="B89" s="55">
        <f t="shared" si="4"/>
        <v>746233.38600000006</v>
      </c>
      <c r="C89" s="33">
        <v>274024000</v>
      </c>
      <c r="D89" s="54">
        <f t="shared" si="5"/>
        <v>2.7232409788923602</v>
      </c>
    </row>
    <row r="90" spans="1:11" x14ac:dyDescent="0.25">
      <c r="A90" s="32">
        <v>2000</v>
      </c>
      <c r="B90" s="55">
        <f t="shared" si="4"/>
        <v>697040.86600000004</v>
      </c>
      <c r="C90" s="34">
        <v>284968955</v>
      </c>
      <c r="D90" s="54">
        <f t="shared" si="5"/>
        <v>2.4460238695123824</v>
      </c>
    </row>
    <row r="91" spans="1:11" x14ac:dyDescent="0.25">
      <c r="A91" s="31">
        <v>2001</v>
      </c>
      <c r="B91" s="55">
        <f t="shared" si="4"/>
        <v>808060.49399999995</v>
      </c>
      <c r="C91" s="33">
        <v>287625193</v>
      </c>
      <c r="D91" s="54">
        <f t="shared" si="5"/>
        <v>2.8094218227956129</v>
      </c>
    </row>
    <row r="92" spans="1:11" x14ac:dyDescent="0.25">
      <c r="A92" s="32">
        <v>2002</v>
      </c>
      <c r="B92" s="55">
        <f t="shared" si="4"/>
        <v>624701.90899999999</v>
      </c>
      <c r="C92" s="34">
        <v>290107933</v>
      </c>
      <c r="D92" s="54">
        <f t="shared" si="5"/>
        <v>2.1533430766265877</v>
      </c>
    </row>
    <row r="93" spans="1:11" x14ac:dyDescent="0.25">
      <c r="A93" s="31">
        <v>2003</v>
      </c>
      <c r="B93" s="55">
        <f t="shared" si="4"/>
        <v>745750.40399999998</v>
      </c>
      <c r="C93" s="33">
        <v>292805298</v>
      </c>
      <c r="D93" s="54">
        <f t="shared" si="5"/>
        <v>2.5469156777347655</v>
      </c>
    </row>
    <row r="94" spans="1:11" x14ac:dyDescent="0.25">
      <c r="A94" s="32">
        <v>2004</v>
      </c>
      <c r="B94" s="55">
        <f t="shared" si="4"/>
        <v>863280.02099999995</v>
      </c>
      <c r="C94" s="34">
        <v>295516599</v>
      </c>
      <c r="D94" s="54">
        <f t="shared" si="5"/>
        <v>2.9212572962779664</v>
      </c>
    </row>
    <row r="95" spans="1:11" x14ac:dyDescent="0.25">
      <c r="A95" s="31">
        <v>2005</v>
      </c>
      <c r="B95" s="55">
        <f t="shared" si="4"/>
        <v>1164923.791</v>
      </c>
      <c r="C95" s="33">
        <v>298379912</v>
      </c>
      <c r="D95" s="54">
        <f t="shared" si="5"/>
        <v>3.904162928367644</v>
      </c>
    </row>
    <row r="96" spans="1:11" x14ac:dyDescent="0.25">
      <c r="A96" s="32">
        <v>2006</v>
      </c>
      <c r="B96" s="55">
        <f t="shared" si="4"/>
        <v>1411021.483</v>
      </c>
      <c r="C96" s="34">
        <v>301231207</v>
      </c>
      <c r="D96" s="54">
        <f t="shared" si="5"/>
        <v>4.6841809553948375</v>
      </c>
    </row>
    <row r="97" spans="1:10" x14ac:dyDescent="0.25">
      <c r="A97" s="31">
        <v>2007</v>
      </c>
      <c r="B97" s="55">
        <f t="shared" si="4"/>
        <v>1772114.2039999999</v>
      </c>
      <c r="C97" s="33">
        <v>304093966</v>
      </c>
      <c r="D97" s="54">
        <f t="shared" si="5"/>
        <v>5.8275217601654088</v>
      </c>
    </row>
    <row r="98" spans="1:10" x14ac:dyDescent="0.25">
      <c r="A98" s="32">
        <v>2008</v>
      </c>
      <c r="B98" s="55">
        <f t="shared" si="4"/>
        <v>2264625.3390000002</v>
      </c>
      <c r="C98" s="34">
        <v>306771529</v>
      </c>
      <c r="D98" s="54">
        <f t="shared" si="5"/>
        <v>7.3821235835741463</v>
      </c>
    </row>
    <row r="99" spans="1:10" x14ac:dyDescent="0.25">
      <c r="A99" s="31">
        <v>2009</v>
      </c>
      <c r="B99" s="55">
        <f t="shared" si="4"/>
        <v>2128809.7030000002</v>
      </c>
      <c r="C99" s="33">
        <v>308745538</v>
      </c>
      <c r="D99" s="54">
        <f t="shared" si="5"/>
        <v>6.895029857888991</v>
      </c>
    </row>
    <row r="100" spans="1:10" x14ac:dyDescent="0.25">
      <c r="A100" s="32">
        <v>2010</v>
      </c>
      <c r="B100" s="55">
        <f t="shared" si="4"/>
        <v>2404130.0720000002</v>
      </c>
      <c r="C100" s="34">
        <v>309347057</v>
      </c>
      <c r="D100" s="54">
        <f t="shared" si="5"/>
        <v>7.7716274249216477</v>
      </c>
    </row>
    <row r="101" spans="1:10" x14ac:dyDescent="0.25">
      <c r="A101" s="31">
        <v>2011</v>
      </c>
      <c r="B101" s="55">
        <f t="shared" si="4"/>
        <v>2560547.872</v>
      </c>
      <c r="C101" s="33">
        <v>311721632</v>
      </c>
      <c r="D101" s="54">
        <f t="shared" si="5"/>
        <v>8.2142129680624798</v>
      </c>
    </row>
    <row r="102" spans="1:10" x14ac:dyDescent="0.25">
      <c r="A102" s="32">
        <v>2012</v>
      </c>
      <c r="B102" s="55">
        <f t="shared" si="4"/>
        <v>2605170.6519999998</v>
      </c>
      <c r="C102" s="34">
        <v>314112078</v>
      </c>
      <c r="D102" s="54">
        <f t="shared" si="5"/>
        <v>8.2937614770737973</v>
      </c>
    </row>
    <row r="103" spans="1:10" x14ac:dyDescent="0.25">
      <c r="A103" s="31">
        <v>2013</v>
      </c>
      <c r="B103" s="55">
        <f t="shared" si="4"/>
        <v>2285759.469</v>
      </c>
      <c r="C103" s="33">
        <v>316497531</v>
      </c>
      <c r="D103" s="54">
        <f t="shared" si="5"/>
        <v>7.2220451823998593</v>
      </c>
    </row>
    <row r="104" spans="1:10" x14ac:dyDescent="0.25">
      <c r="A104" s="32">
        <v>2014</v>
      </c>
      <c r="B104" s="55">
        <f t="shared" si="4"/>
        <v>2388207.585</v>
      </c>
      <c r="C104" s="34">
        <v>318857056</v>
      </c>
      <c r="D104" s="54">
        <f t="shared" si="5"/>
        <v>7.4899003803133652</v>
      </c>
    </row>
    <row r="105" spans="1:10" x14ac:dyDescent="0.25">
      <c r="A105" s="31">
        <v>2015</v>
      </c>
      <c r="B105" s="55">
        <f t="shared" si="4"/>
        <v>2057567.507</v>
      </c>
      <c r="C105" s="33">
        <v>321418820</v>
      </c>
      <c r="D105" s="54">
        <f t="shared" si="5"/>
        <v>6.401515340638734</v>
      </c>
    </row>
    <row r="106" spans="1:10" x14ac:dyDescent="0.25">
      <c r="A106" t="s">
        <v>54</v>
      </c>
    </row>
    <row r="109" spans="1:10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J109" s="7" t="s">
        <v>46</v>
      </c>
    </row>
    <row r="110" spans="1:10" ht="60" x14ac:dyDescent="0.25">
      <c r="A110" s="70" t="s">
        <v>1</v>
      </c>
      <c r="B110" s="28" t="s">
        <v>79</v>
      </c>
      <c r="C110" s="28" t="s">
        <v>21</v>
      </c>
      <c r="D110" s="28" t="s">
        <v>78</v>
      </c>
    </row>
    <row r="111" spans="1:10" x14ac:dyDescent="0.25">
      <c r="A111" s="31">
        <v>1995</v>
      </c>
      <c r="B111" s="55">
        <f t="shared" ref="B111:B131" si="6">B6</f>
        <v>16002.513000000001</v>
      </c>
      <c r="C111" s="33">
        <v>266398000</v>
      </c>
      <c r="D111" s="59">
        <f t="shared" ref="D111:D131" si="7">(B111*1000)/C111</f>
        <v>6.0069944218800443E-2</v>
      </c>
    </row>
    <row r="112" spans="1:10" x14ac:dyDescent="0.25">
      <c r="A112" s="32">
        <v>1996</v>
      </c>
      <c r="B112" s="55">
        <f t="shared" si="6"/>
        <v>12104.54</v>
      </c>
      <c r="C112" s="34">
        <v>268930000</v>
      </c>
      <c r="D112" s="59">
        <f t="shared" si="7"/>
        <v>4.5010002602907821E-2</v>
      </c>
    </row>
    <row r="113" spans="1:4" x14ac:dyDescent="0.25">
      <c r="A113" s="31">
        <v>1997</v>
      </c>
      <c r="B113" s="55">
        <f t="shared" si="6"/>
        <v>12261.035</v>
      </c>
      <c r="C113" s="33">
        <v>271387000</v>
      </c>
      <c r="D113" s="59">
        <f t="shared" si="7"/>
        <v>4.517915375460136E-2</v>
      </c>
    </row>
    <row r="114" spans="1:4" x14ac:dyDescent="0.25">
      <c r="A114" s="32">
        <v>1998</v>
      </c>
      <c r="B114" s="55">
        <f t="shared" si="6"/>
        <v>11916.132</v>
      </c>
      <c r="C114" s="34">
        <v>271584000</v>
      </c>
      <c r="D114" s="59">
        <f t="shared" si="7"/>
        <v>4.387641392718275E-2</v>
      </c>
    </row>
    <row r="115" spans="1:4" x14ac:dyDescent="0.25">
      <c r="A115" s="31">
        <v>1999</v>
      </c>
      <c r="B115" s="55">
        <f t="shared" si="6"/>
        <v>17304.973000000002</v>
      </c>
      <c r="C115" s="33">
        <v>274024000</v>
      </c>
      <c r="D115" s="59">
        <f t="shared" si="7"/>
        <v>6.3151304265319827E-2</v>
      </c>
    </row>
    <row r="116" spans="1:4" x14ac:dyDescent="0.25">
      <c r="A116" s="32">
        <v>2000</v>
      </c>
      <c r="B116" s="55">
        <f t="shared" si="6"/>
        <v>33609.277000000002</v>
      </c>
      <c r="C116" s="34">
        <v>284968955</v>
      </c>
      <c r="D116" s="59">
        <f t="shared" si="7"/>
        <v>0.11794013491750356</v>
      </c>
    </row>
    <row r="117" spans="1:4" x14ac:dyDescent="0.25">
      <c r="A117" s="31">
        <v>2001</v>
      </c>
      <c r="B117" s="55">
        <f t="shared" si="6"/>
        <v>58985.383000000002</v>
      </c>
      <c r="C117" s="33">
        <v>287625193</v>
      </c>
      <c r="D117" s="59">
        <f t="shared" si="7"/>
        <v>0.20507724787515397</v>
      </c>
    </row>
    <row r="118" spans="1:4" x14ac:dyDescent="0.25">
      <c r="A118" s="32">
        <v>2002</v>
      </c>
      <c r="B118" s="55">
        <f t="shared" si="6"/>
        <v>44517.957000000002</v>
      </c>
      <c r="C118" s="34">
        <v>290107933</v>
      </c>
      <c r="D118" s="59">
        <f t="shared" si="7"/>
        <v>0.15345308395961721</v>
      </c>
    </row>
    <row r="119" spans="1:4" x14ac:dyDescent="0.25">
      <c r="A119" s="31">
        <v>2003</v>
      </c>
      <c r="B119" s="55">
        <f t="shared" si="6"/>
        <v>61517.877999999997</v>
      </c>
      <c r="C119" s="33">
        <v>292805298</v>
      </c>
      <c r="D119" s="59">
        <f t="shared" si="7"/>
        <v>0.21009824077705042</v>
      </c>
    </row>
    <row r="120" spans="1:4" x14ac:dyDescent="0.25">
      <c r="A120" s="32">
        <v>2004</v>
      </c>
      <c r="B120" s="55">
        <f t="shared" si="6"/>
        <v>92304.505999999994</v>
      </c>
      <c r="C120" s="34">
        <v>295516599</v>
      </c>
      <c r="D120" s="59">
        <f t="shared" si="7"/>
        <v>0.31234964909703772</v>
      </c>
    </row>
    <row r="121" spans="1:4" x14ac:dyDescent="0.25">
      <c r="A121" s="31">
        <v>2005</v>
      </c>
      <c r="B121" s="55">
        <f t="shared" si="6"/>
        <v>109721.45600000001</v>
      </c>
      <c r="C121" s="33">
        <v>298379912</v>
      </c>
      <c r="D121" s="59">
        <f t="shared" si="7"/>
        <v>0.36772400415481055</v>
      </c>
    </row>
    <row r="122" spans="1:4" x14ac:dyDescent="0.25">
      <c r="A122" s="32">
        <v>2006</v>
      </c>
      <c r="B122" s="55">
        <f t="shared" si="6"/>
        <v>135319.79999999999</v>
      </c>
      <c r="C122" s="34">
        <v>301231207</v>
      </c>
      <c r="D122" s="59">
        <f t="shared" si="7"/>
        <v>0.44922238086706601</v>
      </c>
    </row>
    <row r="123" spans="1:4" x14ac:dyDescent="0.25">
      <c r="A123" s="31">
        <v>2007</v>
      </c>
      <c r="B123" s="55">
        <f t="shared" si="6"/>
        <v>113148.70299999999</v>
      </c>
      <c r="C123" s="33">
        <v>304093966</v>
      </c>
      <c r="D123" s="59">
        <f t="shared" si="7"/>
        <v>0.37208467003912865</v>
      </c>
    </row>
    <row r="124" spans="1:4" x14ac:dyDescent="0.25">
      <c r="A124" s="32">
        <v>2008</v>
      </c>
      <c r="B124" s="55">
        <f t="shared" si="6"/>
        <v>115171.609</v>
      </c>
      <c r="C124" s="34">
        <v>306771529</v>
      </c>
      <c r="D124" s="59">
        <f t="shared" si="7"/>
        <v>0.37543121871651913</v>
      </c>
    </row>
    <row r="125" spans="1:4" x14ac:dyDescent="0.25">
      <c r="A125" s="31">
        <v>2009</v>
      </c>
      <c r="B125" s="55">
        <f t="shared" si="6"/>
        <v>84901.046000000002</v>
      </c>
      <c r="C125" s="33">
        <v>308745538</v>
      </c>
      <c r="D125" s="59">
        <f t="shared" si="7"/>
        <v>0.27498711900412953</v>
      </c>
    </row>
    <row r="126" spans="1:4" x14ac:dyDescent="0.25">
      <c r="A126" s="32">
        <v>2010</v>
      </c>
      <c r="B126" s="55">
        <f t="shared" si="6"/>
        <v>90538.736000000004</v>
      </c>
      <c r="C126" s="34">
        <v>309347057</v>
      </c>
      <c r="D126" s="59">
        <f t="shared" si="7"/>
        <v>0.29267689461160767</v>
      </c>
    </row>
    <row r="127" spans="1:4" x14ac:dyDescent="0.25">
      <c r="A127" s="31">
        <v>2011</v>
      </c>
      <c r="B127" s="55">
        <f t="shared" si="6"/>
        <v>98771.517999999996</v>
      </c>
      <c r="C127" s="33">
        <v>311721632</v>
      </c>
      <c r="D127" s="59">
        <f t="shared" si="7"/>
        <v>0.31685808060956128</v>
      </c>
    </row>
    <row r="128" spans="1:4" x14ac:dyDescent="0.25">
      <c r="A128" s="32">
        <v>2012</v>
      </c>
      <c r="B128" s="55">
        <f t="shared" si="6"/>
        <v>111863.208</v>
      </c>
      <c r="C128" s="34">
        <v>314112078</v>
      </c>
      <c r="D128" s="59">
        <f t="shared" si="7"/>
        <v>0.35612514078493984</v>
      </c>
    </row>
    <row r="129" spans="1:10" x14ac:dyDescent="0.25">
      <c r="A129" s="31">
        <v>2013</v>
      </c>
      <c r="B129" s="55">
        <f t="shared" si="6"/>
        <v>106080.632</v>
      </c>
      <c r="C129" s="33">
        <v>316497531</v>
      </c>
      <c r="D129" s="59">
        <f t="shared" si="7"/>
        <v>0.33517048826519913</v>
      </c>
    </row>
    <row r="130" spans="1:10" x14ac:dyDescent="0.25">
      <c r="A130" s="32">
        <v>2014</v>
      </c>
      <c r="B130" s="55">
        <f t="shared" si="6"/>
        <v>104813.13800000001</v>
      </c>
      <c r="C130" s="34">
        <v>318857056</v>
      </c>
      <c r="D130" s="59">
        <f t="shared" si="7"/>
        <v>0.32871512807293812</v>
      </c>
    </row>
    <row r="131" spans="1:10" x14ac:dyDescent="0.25">
      <c r="A131" s="31">
        <v>2015</v>
      </c>
      <c r="B131" s="55">
        <f t="shared" si="6"/>
        <v>115597.15300000001</v>
      </c>
      <c r="C131" s="33">
        <v>321418820</v>
      </c>
      <c r="D131" s="59">
        <f t="shared" si="7"/>
        <v>0.35964649798664561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70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>B57</f>
        <v>964920.37900000007</v>
      </c>
      <c r="C136" s="33">
        <v>266398000</v>
      </c>
      <c r="D136" s="59">
        <f>(B136/C136)*1000</f>
        <v>3.6221006876928508</v>
      </c>
    </row>
    <row r="137" spans="1:10" x14ac:dyDescent="0.25">
      <c r="A137" s="32">
        <v>1996</v>
      </c>
      <c r="B137" s="62">
        <f t="shared" ref="B137:B156" si="8">B58</f>
        <v>1030010.701</v>
      </c>
      <c r="C137" s="34">
        <v>268930000</v>
      </c>
      <c r="D137" s="59">
        <f t="shared" ref="D137:D156" si="9">(B137/C137)*1000</f>
        <v>3.8300327259881755</v>
      </c>
    </row>
    <row r="138" spans="1:10" x14ac:dyDescent="0.25">
      <c r="A138" s="31">
        <v>1997</v>
      </c>
      <c r="B138" s="62">
        <f t="shared" si="8"/>
        <v>1117503.379</v>
      </c>
      <c r="C138" s="33">
        <v>271387000</v>
      </c>
      <c r="D138" s="59">
        <f t="shared" si="9"/>
        <v>4.1177483777778594</v>
      </c>
    </row>
    <row r="139" spans="1:10" x14ac:dyDescent="0.25">
      <c r="A139" s="32">
        <v>1998</v>
      </c>
      <c r="B139" s="62">
        <f t="shared" si="8"/>
        <v>918195.00699999998</v>
      </c>
      <c r="C139" s="34">
        <v>271584000</v>
      </c>
      <c r="D139" s="59">
        <f t="shared" si="9"/>
        <v>3.3808877069341343</v>
      </c>
    </row>
    <row r="140" spans="1:10" x14ac:dyDescent="0.25">
      <c r="A140" s="31">
        <v>1999</v>
      </c>
      <c r="B140" s="62">
        <f t="shared" si="8"/>
        <v>763538.35900000005</v>
      </c>
      <c r="C140" s="33">
        <v>274024000</v>
      </c>
      <c r="D140" s="59">
        <f t="shared" si="9"/>
        <v>2.7863922831576802</v>
      </c>
    </row>
    <row r="141" spans="1:10" x14ac:dyDescent="0.25">
      <c r="A141" s="32">
        <v>2000</v>
      </c>
      <c r="B141" s="62">
        <f t="shared" si="8"/>
        <v>730650.14300000004</v>
      </c>
      <c r="C141" s="34">
        <v>284968955</v>
      </c>
      <c r="D141" s="59">
        <f t="shared" si="9"/>
        <v>2.5639640044298861</v>
      </c>
    </row>
    <row r="142" spans="1:10" x14ac:dyDescent="0.25">
      <c r="A142" s="31">
        <v>2001</v>
      </c>
      <c r="B142" s="62">
        <f t="shared" si="8"/>
        <v>867045.87699999998</v>
      </c>
      <c r="C142" s="33">
        <v>287625193</v>
      </c>
      <c r="D142" s="59">
        <f t="shared" si="9"/>
        <v>3.0144990706707668</v>
      </c>
    </row>
    <row r="143" spans="1:10" x14ac:dyDescent="0.25">
      <c r="A143" s="32">
        <v>2002</v>
      </c>
      <c r="B143" s="62">
        <f t="shared" si="8"/>
        <v>669219.86600000004</v>
      </c>
      <c r="C143" s="34">
        <v>290107933</v>
      </c>
      <c r="D143" s="59">
        <f t="shared" si="9"/>
        <v>2.3067961605862051</v>
      </c>
    </row>
    <row r="144" spans="1:10" x14ac:dyDescent="0.25">
      <c r="A144" s="31">
        <v>2003</v>
      </c>
      <c r="B144" s="62">
        <f t="shared" si="8"/>
        <v>807268.28200000001</v>
      </c>
      <c r="C144" s="33">
        <v>292805298</v>
      </c>
      <c r="D144" s="59">
        <f t="shared" si="9"/>
        <v>2.7570139185118161</v>
      </c>
    </row>
    <row r="145" spans="1:4" x14ac:dyDescent="0.25">
      <c r="A145" s="32">
        <v>2004</v>
      </c>
      <c r="B145" s="62">
        <f t="shared" si="8"/>
        <v>955584.527</v>
      </c>
      <c r="C145" s="34">
        <v>295516599</v>
      </c>
      <c r="D145" s="59">
        <f t="shared" si="9"/>
        <v>3.233606945375004</v>
      </c>
    </row>
    <row r="146" spans="1:4" x14ac:dyDescent="0.25">
      <c r="A146" s="31">
        <v>2005</v>
      </c>
      <c r="B146" s="62">
        <f t="shared" si="8"/>
        <v>1274645.247</v>
      </c>
      <c r="C146" s="33">
        <v>298379912</v>
      </c>
      <c r="D146" s="59">
        <f t="shared" si="9"/>
        <v>4.2718869325224551</v>
      </c>
    </row>
    <row r="147" spans="1:4" x14ac:dyDescent="0.25">
      <c r="A147" s="32">
        <v>2006</v>
      </c>
      <c r="B147" s="62">
        <f t="shared" si="8"/>
        <v>1546341.2830000001</v>
      </c>
      <c r="C147" s="34">
        <v>301231207</v>
      </c>
      <c r="D147" s="59">
        <f t="shared" si="9"/>
        <v>5.133403336261904</v>
      </c>
    </row>
    <row r="148" spans="1:4" x14ac:dyDescent="0.25">
      <c r="A148" s="31">
        <v>2007</v>
      </c>
      <c r="B148" s="62">
        <f t="shared" si="8"/>
        <v>1885262.9069999999</v>
      </c>
      <c r="C148" s="33">
        <v>304093966</v>
      </c>
      <c r="D148" s="59">
        <f t="shared" si="9"/>
        <v>6.1996064302045371</v>
      </c>
    </row>
    <row r="149" spans="1:4" x14ac:dyDescent="0.25">
      <c r="A149" s="32">
        <v>2008</v>
      </c>
      <c r="B149" s="62">
        <f t="shared" si="8"/>
        <v>2379796.9480000003</v>
      </c>
      <c r="C149" s="34">
        <v>306771529</v>
      </c>
      <c r="D149" s="59">
        <f t="shared" si="9"/>
        <v>7.7575548022906657</v>
      </c>
    </row>
    <row r="150" spans="1:4" x14ac:dyDescent="0.25">
      <c r="A150" s="31">
        <v>2009</v>
      </c>
      <c r="B150" s="62">
        <f t="shared" si="8"/>
        <v>2213710.7490000003</v>
      </c>
      <c r="C150" s="33">
        <v>308745538</v>
      </c>
      <c r="D150" s="59">
        <f t="shared" si="9"/>
        <v>7.1700169768931215</v>
      </c>
    </row>
    <row r="151" spans="1:4" x14ac:dyDescent="0.25">
      <c r="A151" s="32">
        <v>2010</v>
      </c>
      <c r="B151" s="62">
        <f t="shared" si="8"/>
        <v>2494668.8080000002</v>
      </c>
      <c r="C151" s="34">
        <v>309347057</v>
      </c>
      <c r="D151" s="59">
        <f t="shared" si="9"/>
        <v>8.0643043195332549</v>
      </c>
    </row>
    <row r="152" spans="1:4" x14ac:dyDescent="0.25">
      <c r="A152" s="31">
        <v>2011</v>
      </c>
      <c r="B152" s="62">
        <f t="shared" si="8"/>
        <v>2659319.39</v>
      </c>
      <c r="C152" s="33">
        <v>311721632</v>
      </c>
      <c r="D152" s="59">
        <f t="shared" si="9"/>
        <v>8.5310710486720414</v>
      </c>
    </row>
    <row r="153" spans="1:4" x14ac:dyDescent="0.25">
      <c r="A153" s="32">
        <v>2012</v>
      </c>
      <c r="B153" s="62">
        <f t="shared" si="8"/>
        <v>2717033.86</v>
      </c>
      <c r="C153" s="34">
        <v>314112078</v>
      </c>
      <c r="D153" s="59">
        <f t="shared" si="9"/>
        <v>8.649886617858737</v>
      </c>
    </row>
    <row r="154" spans="1:4" x14ac:dyDescent="0.25">
      <c r="A154" s="31">
        <v>2013</v>
      </c>
      <c r="B154" s="62">
        <f t="shared" si="8"/>
        <v>2391840.1010000003</v>
      </c>
      <c r="C154" s="33">
        <v>316497531</v>
      </c>
      <c r="D154" s="59">
        <f t="shared" si="9"/>
        <v>7.5572156706650588</v>
      </c>
    </row>
    <row r="155" spans="1:4" x14ac:dyDescent="0.25">
      <c r="A155" s="32">
        <v>2014</v>
      </c>
      <c r="B155" s="62">
        <f t="shared" si="8"/>
        <v>2493020.7229999998</v>
      </c>
      <c r="C155" s="34">
        <v>318857056</v>
      </c>
      <c r="D155" s="59">
        <f t="shared" si="9"/>
        <v>7.8186155083863031</v>
      </c>
    </row>
    <row r="156" spans="1:4" x14ac:dyDescent="0.25">
      <c r="A156" s="31">
        <v>2015</v>
      </c>
      <c r="B156" s="62">
        <f t="shared" si="8"/>
        <v>2173164.66</v>
      </c>
      <c r="C156" s="33">
        <v>321418820</v>
      </c>
      <c r="D156" s="59">
        <f t="shared" si="9"/>
        <v>6.7611618386253802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topLeftCell="A4" zoomScale="80" zoomScaleNormal="80" workbookViewId="0">
      <selection activeCell="B33" sqref="B33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  <col min="11" max="11" width="13" bestFit="1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  <c r="F4" s="7" t="s">
        <v>40</v>
      </c>
      <c r="I4" s="1" t="s">
        <v>6</v>
      </c>
      <c r="J4" s="7" t="s">
        <v>41</v>
      </c>
    </row>
    <row r="5" spans="1:10" ht="60" x14ac:dyDescent="0.25">
      <c r="A5" s="71" t="s">
        <v>1</v>
      </c>
      <c r="B5" s="28" t="s">
        <v>74</v>
      </c>
      <c r="C5" s="28" t="s">
        <v>39</v>
      </c>
      <c r="D5" s="28" t="s">
        <v>24</v>
      </c>
    </row>
    <row r="6" spans="1:10" x14ac:dyDescent="0.25">
      <c r="A6" s="31">
        <v>1995</v>
      </c>
      <c r="B6" s="46">
        <f>'Export '!J2</f>
        <v>4782.3280000000004</v>
      </c>
      <c r="C6" s="33">
        <v>37472184</v>
      </c>
      <c r="D6" s="59">
        <f>(B6*1000/C6)</f>
        <v>0.12762341260920368</v>
      </c>
    </row>
    <row r="7" spans="1:10" x14ac:dyDescent="0.25">
      <c r="A7" s="32">
        <v>1996</v>
      </c>
      <c r="B7" s="46">
        <f>'Export '!J3</f>
        <v>4269.7619999999997</v>
      </c>
      <c r="C7" s="34">
        <v>38068050</v>
      </c>
      <c r="D7" s="59">
        <f t="shared" ref="D7:D26" si="0">(B7*1000/C7)</f>
        <v>0.11216130061823498</v>
      </c>
    </row>
    <row r="8" spans="1:10" x14ac:dyDescent="0.25">
      <c r="A8" s="31">
        <v>1997</v>
      </c>
      <c r="B8" s="46">
        <f>'Export '!J4</f>
        <v>2552.6799999999998</v>
      </c>
      <c r="C8" s="33">
        <v>38635691</v>
      </c>
      <c r="D8" s="59">
        <f t="shared" si="0"/>
        <v>6.6070514954682705E-2</v>
      </c>
    </row>
    <row r="9" spans="1:10" x14ac:dyDescent="0.25">
      <c r="A9" s="32">
        <v>1998</v>
      </c>
      <c r="B9" s="46">
        <f>'Export '!J5</f>
        <v>3308.0709999999999</v>
      </c>
      <c r="C9" s="34">
        <v>39184456</v>
      </c>
      <c r="D9" s="59">
        <f t="shared" si="0"/>
        <v>8.4423042647319133E-2</v>
      </c>
    </row>
    <row r="10" spans="1:10" x14ac:dyDescent="0.25">
      <c r="A10" s="31">
        <v>1999</v>
      </c>
      <c r="B10" s="46">
        <f>'Export '!J6</f>
        <v>3395.835</v>
      </c>
      <c r="C10" s="33">
        <v>39730798</v>
      </c>
      <c r="D10" s="59">
        <f t="shared" si="0"/>
        <v>8.5471099775041012E-2</v>
      </c>
    </row>
    <row r="11" spans="1:10" x14ac:dyDescent="0.25">
      <c r="A11" s="32">
        <v>2000</v>
      </c>
      <c r="B11" s="46">
        <f>'Export '!J7</f>
        <v>11842.357</v>
      </c>
      <c r="C11" s="34">
        <v>40295563</v>
      </c>
      <c r="D11" s="59">
        <f t="shared" si="0"/>
        <v>0.29388736918752073</v>
      </c>
    </row>
    <row r="12" spans="1:10" x14ac:dyDescent="0.25">
      <c r="A12" s="31">
        <v>2001</v>
      </c>
      <c r="B12" s="46">
        <f>'Export '!J8</f>
        <v>20139.505000000001</v>
      </c>
      <c r="C12" s="33">
        <v>40813541</v>
      </c>
      <c r="D12" s="59">
        <f t="shared" si="0"/>
        <v>0.49345154834764277</v>
      </c>
    </row>
    <row r="13" spans="1:10" x14ac:dyDescent="0.25">
      <c r="A13" s="32">
        <v>2002</v>
      </c>
      <c r="B13" s="46">
        <f>'Export '!J9</f>
        <v>21391.207999999999</v>
      </c>
      <c r="C13" s="34">
        <v>41328824</v>
      </c>
      <c r="D13" s="59">
        <f t="shared" si="0"/>
        <v>0.51758569273589783</v>
      </c>
    </row>
    <row r="14" spans="1:10" x14ac:dyDescent="0.25">
      <c r="A14" s="31">
        <v>2003</v>
      </c>
      <c r="B14" s="46">
        <f>'Export '!J10</f>
        <v>21281.608</v>
      </c>
      <c r="C14" s="33">
        <v>41848959</v>
      </c>
      <c r="D14" s="59">
        <f t="shared" si="0"/>
        <v>0.50853374871284129</v>
      </c>
    </row>
    <row r="15" spans="1:10" x14ac:dyDescent="0.25">
      <c r="A15" s="32">
        <v>2004</v>
      </c>
      <c r="B15" s="46">
        <f>'Export '!J11</f>
        <v>37440.822</v>
      </c>
      <c r="C15" s="34">
        <v>42368489</v>
      </c>
      <c r="D15" s="59">
        <f t="shared" si="0"/>
        <v>0.88369500267049883</v>
      </c>
    </row>
    <row r="16" spans="1:10" x14ac:dyDescent="0.25">
      <c r="A16" s="31">
        <v>2005</v>
      </c>
      <c r="B16" s="46">
        <f>'Export '!J12</f>
        <v>55556.703999999998</v>
      </c>
      <c r="C16" s="33">
        <v>42888592</v>
      </c>
      <c r="D16" s="59">
        <f t="shared" si="0"/>
        <v>1.2953725316979396</v>
      </c>
    </row>
    <row r="17" spans="1:10" x14ac:dyDescent="0.25">
      <c r="A17" s="32">
        <v>2006</v>
      </c>
      <c r="B17" s="46">
        <f>'Export '!J13</f>
        <v>53373.642</v>
      </c>
      <c r="C17" s="34">
        <v>43405956</v>
      </c>
      <c r="D17" s="59">
        <f t="shared" si="0"/>
        <v>1.2296386698636472</v>
      </c>
    </row>
    <row r="18" spans="1:10" x14ac:dyDescent="0.25">
      <c r="A18" s="31">
        <v>2007</v>
      </c>
      <c r="B18" s="46">
        <f>'Export '!J14</f>
        <v>52946.237000000001</v>
      </c>
      <c r="C18" s="33">
        <v>43926929</v>
      </c>
      <c r="D18" s="59">
        <f t="shared" si="0"/>
        <v>1.205325257315393</v>
      </c>
    </row>
    <row r="19" spans="1:10" x14ac:dyDescent="0.25">
      <c r="A19" s="32">
        <v>2008</v>
      </c>
      <c r="B19" s="46">
        <f>'Export '!J15</f>
        <v>77262.710000000006</v>
      </c>
      <c r="C19" s="34">
        <v>44451147</v>
      </c>
      <c r="D19" s="59">
        <f t="shared" si="0"/>
        <v>1.7381488491174366</v>
      </c>
    </row>
    <row r="20" spans="1:10" x14ac:dyDescent="0.25">
      <c r="A20" s="31">
        <v>2009</v>
      </c>
      <c r="B20" s="46">
        <f>'Export '!J16</f>
        <v>75509.256999999998</v>
      </c>
      <c r="C20" s="33">
        <v>44978832</v>
      </c>
      <c r="D20" s="59">
        <f t="shared" si="0"/>
        <v>1.6787731837945459</v>
      </c>
    </row>
    <row r="21" spans="1:10" x14ac:dyDescent="0.25">
      <c r="A21" s="32">
        <v>2010</v>
      </c>
      <c r="B21" s="46">
        <f>'Export '!J17</f>
        <v>46315.194000000003</v>
      </c>
      <c r="C21" s="34">
        <v>45509584</v>
      </c>
      <c r="D21" s="59">
        <f t="shared" si="0"/>
        <v>1.0177019855861569</v>
      </c>
    </row>
    <row r="22" spans="1:10" x14ac:dyDescent="0.25">
      <c r="A22" s="31">
        <v>2011</v>
      </c>
      <c r="B22" s="46">
        <f>'Export '!J18</f>
        <v>47587.218999999997</v>
      </c>
      <c r="C22" s="33">
        <v>46044601</v>
      </c>
      <c r="D22" s="59">
        <f t="shared" si="0"/>
        <v>1.0335026901416737</v>
      </c>
    </row>
    <row r="23" spans="1:10" x14ac:dyDescent="0.25">
      <c r="A23" s="32">
        <v>2012</v>
      </c>
      <c r="B23" s="46">
        <f>'Export '!J19</f>
        <v>48655.618000000002</v>
      </c>
      <c r="C23" s="34">
        <v>46581823</v>
      </c>
      <c r="D23" s="59">
        <f t="shared" si="0"/>
        <v>1.044519404060249</v>
      </c>
    </row>
    <row r="24" spans="1:10" x14ac:dyDescent="0.25">
      <c r="A24" s="31">
        <v>2013</v>
      </c>
      <c r="B24" s="46">
        <f>'Export '!J20</f>
        <v>71017.123999999996</v>
      </c>
      <c r="C24" s="33">
        <v>47121089</v>
      </c>
      <c r="D24" s="59">
        <f t="shared" si="0"/>
        <v>1.5071197526865308</v>
      </c>
    </row>
    <row r="25" spans="1:10" x14ac:dyDescent="0.25">
      <c r="A25" s="32">
        <v>2014</v>
      </c>
      <c r="B25" s="46">
        <f>'Export '!J21</f>
        <v>73875.142999999996</v>
      </c>
      <c r="C25" s="34">
        <v>47661787</v>
      </c>
      <c r="D25" s="59">
        <f t="shared" si="0"/>
        <v>1.5499868479543162</v>
      </c>
    </row>
    <row r="26" spans="1:10" x14ac:dyDescent="0.25">
      <c r="A26" s="31">
        <v>2015</v>
      </c>
      <c r="B26" s="46">
        <f>'Export '!J22</f>
        <v>60024.165999999997</v>
      </c>
      <c r="C26" s="33">
        <v>48203405</v>
      </c>
      <c r="D26" s="59">
        <f t="shared" si="0"/>
        <v>1.2452266805633336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71" t="s">
        <v>1</v>
      </c>
      <c r="B31" s="28" t="s">
        <v>76</v>
      </c>
      <c r="C31" s="28" t="s">
        <v>39</v>
      </c>
      <c r="D31" s="28" t="s">
        <v>78</v>
      </c>
    </row>
    <row r="32" spans="1:10" x14ac:dyDescent="0.25">
      <c r="A32" s="31">
        <v>1995</v>
      </c>
      <c r="B32" s="46">
        <f>'Import '!J2</f>
        <v>687731.28</v>
      </c>
      <c r="C32" s="33">
        <v>37472184</v>
      </c>
      <c r="D32" s="29">
        <f>(B32/C32)*1000</f>
        <v>18.353114406141902</v>
      </c>
    </row>
    <row r="33" spans="1:4" x14ac:dyDescent="0.25">
      <c r="A33" s="32">
        <v>1996</v>
      </c>
      <c r="B33" s="46">
        <f>'Import '!J3</f>
        <v>688815.14500000002</v>
      </c>
      <c r="C33" s="34">
        <v>38068050</v>
      </c>
      <c r="D33" s="29">
        <f t="shared" ref="D33:D52" si="1">(B33/C33)*1000</f>
        <v>18.094311240003098</v>
      </c>
    </row>
    <row r="34" spans="1:4" x14ac:dyDescent="0.25">
      <c r="A34" s="31">
        <v>1997</v>
      </c>
      <c r="B34" s="46">
        <f>'Import '!J4</f>
        <v>900695.85699999996</v>
      </c>
      <c r="C34" s="33">
        <v>38635691</v>
      </c>
      <c r="D34" s="29">
        <f t="shared" si="1"/>
        <v>23.312533921031719</v>
      </c>
    </row>
    <row r="35" spans="1:4" x14ac:dyDescent="0.25">
      <c r="A35" s="32">
        <v>1998</v>
      </c>
      <c r="B35" s="46">
        <f>'Import '!J5</f>
        <v>742870.23</v>
      </c>
      <c r="C35" s="34">
        <v>39184456</v>
      </c>
      <c r="D35" s="29">
        <f t="shared" si="1"/>
        <v>18.958288715300782</v>
      </c>
    </row>
    <row r="36" spans="1:4" x14ac:dyDescent="0.25">
      <c r="A36" s="31">
        <v>1999</v>
      </c>
      <c r="B36" s="46">
        <f>'Import '!J6</f>
        <v>570513.36100000003</v>
      </c>
      <c r="C36" s="33">
        <v>39730798</v>
      </c>
      <c r="D36" s="29">
        <f t="shared" si="1"/>
        <v>14.359474003013986</v>
      </c>
    </row>
    <row r="37" spans="1:4" x14ac:dyDescent="0.25">
      <c r="A37" s="32">
        <v>2000</v>
      </c>
      <c r="B37" s="46">
        <f>'Import '!J7</f>
        <v>479012.69300000003</v>
      </c>
      <c r="C37" s="34">
        <v>40295563</v>
      </c>
      <c r="D37" s="29">
        <f t="shared" si="1"/>
        <v>11.887479844865302</v>
      </c>
    </row>
    <row r="38" spans="1:4" x14ac:dyDescent="0.25">
      <c r="A38" s="31">
        <v>2001</v>
      </c>
      <c r="B38" s="46">
        <f>'Import '!J8</f>
        <v>600396.19900000002</v>
      </c>
      <c r="C38" s="33">
        <v>40813541</v>
      </c>
      <c r="D38" s="29">
        <f t="shared" si="1"/>
        <v>14.710710815314947</v>
      </c>
    </row>
    <row r="39" spans="1:4" x14ac:dyDescent="0.25">
      <c r="A39" s="32">
        <v>2002</v>
      </c>
      <c r="B39" s="46">
        <f>'Import '!J9</f>
        <v>404450.01799999998</v>
      </c>
      <c r="C39" s="34">
        <v>41328824</v>
      </c>
      <c r="D39" s="29">
        <f t="shared" si="1"/>
        <v>9.7861487179020621</v>
      </c>
    </row>
    <row r="40" spans="1:4" x14ac:dyDescent="0.25">
      <c r="A40" s="31">
        <v>2003</v>
      </c>
      <c r="B40" s="46">
        <f>'Import '!J10</f>
        <v>367505.08500000002</v>
      </c>
      <c r="C40" s="33">
        <v>41848959</v>
      </c>
      <c r="D40" s="29">
        <f t="shared" si="1"/>
        <v>8.7817019534464418</v>
      </c>
    </row>
    <row r="41" spans="1:4" x14ac:dyDescent="0.25">
      <c r="A41" s="32">
        <v>2004</v>
      </c>
      <c r="B41" s="46">
        <f>'Import '!J11</f>
        <v>397479.30099999998</v>
      </c>
      <c r="C41" s="34">
        <v>42368489</v>
      </c>
      <c r="D41" s="29">
        <f t="shared" si="1"/>
        <v>9.3814839844772369</v>
      </c>
    </row>
    <row r="42" spans="1:4" x14ac:dyDescent="0.25">
      <c r="A42" s="31">
        <v>2005</v>
      </c>
      <c r="B42" s="46">
        <f>'Import '!J12</f>
        <v>558129.522</v>
      </c>
      <c r="C42" s="33">
        <v>42888592</v>
      </c>
      <c r="D42" s="29">
        <f t="shared" si="1"/>
        <v>13.013472720204945</v>
      </c>
    </row>
    <row r="43" spans="1:4" x14ac:dyDescent="0.25">
      <c r="A43" s="32">
        <v>2006</v>
      </c>
      <c r="B43" s="46">
        <f>'Import '!J13</f>
        <v>629510.19700000004</v>
      </c>
      <c r="C43" s="34">
        <v>43405956</v>
      </c>
      <c r="D43" s="29">
        <f t="shared" si="1"/>
        <v>14.502852949489238</v>
      </c>
    </row>
    <row r="44" spans="1:4" x14ac:dyDescent="0.25">
      <c r="A44" s="31">
        <v>2007</v>
      </c>
      <c r="B44" s="46">
        <f>'Import '!J14</f>
        <v>777887.60800000001</v>
      </c>
      <c r="C44" s="33">
        <v>43926929</v>
      </c>
      <c r="D44" s="29">
        <f t="shared" si="1"/>
        <v>17.708672691414417</v>
      </c>
    </row>
    <row r="45" spans="1:4" x14ac:dyDescent="0.25">
      <c r="A45" s="32">
        <v>2008</v>
      </c>
      <c r="B45" s="46">
        <f>'Import '!J15</f>
        <v>853457.804</v>
      </c>
      <c r="C45" s="34">
        <v>44451147</v>
      </c>
      <c r="D45" s="29">
        <f t="shared" si="1"/>
        <v>19.199905100311586</v>
      </c>
    </row>
    <row r="46" spans="1:4" x14ac:dyDescent="0.25">
      <c r="A46" s="31">
        <v>2009</v>
      </c>
      <c r="B46" s="46">
        <f>'Import '!J16</f>
        <v>654232.90300000005</v>
      </c>
      <c r="C46" s="33">
        <v>44978832</v>
      </c>
      <c r="D46" s="29">
        <f t="shared" si="1"/>
        <v>14.545351088707685</v>
      </c>
    </row>
    <row r="47" spans="1:4" x14ac:dyDescent="0.25">
      <c r="A47" s="32">
        <v>2010</v>
      </c>
      <c r="B47" s="46">
        <f>'Import '!J17</f>
        <v>690315.68799999997</v>
      </c>
      <c r="C47" s="34">
        <v>45509584</v>
      </c>
      <c r="D47" s="29">
        <f t="shared" si="1"/>
        <v>15.1685782933107</v>
      </c>
    </row>
    <row r="48" spans="1:4" x14ac:dyDescent="0.25">
      <c r="A48" s="31">
        <v>2011</v>
      </c>
      <c r="B48" s="46">
        <f>'Import '!J18</f>
        <v>760486.18400000001</v>
      </c>
      <c r="C48" s="33">
        <v>46044601</v>
      </c>
      <c r="D48" s="29">
        <f t="shared" si="1"/>
        <v>16.516294364240448</v>
      </c>
    </row>
    <row r="49" spans="1:10" x14ac:dyDescent="0.25">
      <c r="A49" s="32">
        <v>2012</v>
      </c>
      <c r="B49" s="46">
        <f>'Import '!J19</f>
        <v>695732.84199999995</v>
      </c>
      <c r="C49" s="34">
        <v>46581823</v>
      </c>
      <c r="D49" s="29">
        <f t="shared" si="1"/>
        <v>14.935715203760916</v>
      </c>
    </row>
    <row r="50" spans="1:10" x14ac:dyDescent="0.25">
      <c r="A50" s="31">
        <v>2013</v>
      </c>
      <c r="B50" s="46">
        <f>'Import '!J20</f>
        <v>683795.72499999998</v>
      </c>
      <c r="C50" s="33">
        <v>47121089</v>
      </c>
      <c r="D50" s="29">
        <f t="shared" si="1"/>
        <v>14.511458446981138</v>
      </c>
    </row>
    <row r="51" spans="1:10" x14ac:dyDescent="0.25">
      <c r="A51" s="32">
        <v>2014</v>
      </c>
      <c r="B51" s="46">
        <f>'Import '!J21</f>
        <v>741087.81599999999</v>
      </c>
      <c r="C51" s="34">
        <v>47661787</v>
      </c>
      <c r="D51" s="29">
        <f t="shared" si="1"/>
        <v>15.548888588671677</v>
      </c>
    </row>
    <row r="52" spans="1:10" x14ac:dyDescent="0.25">
      <c r="A52" s="31">
        <v>2015</v>
      </c>
      <c r="B52" s="46">
        <f>'Import '!J22</f>
        <v>560657.52099999995</v>
      </c>
      <c r="C52" s="33">
        <v>48203405</v>
      </c>
      <c r="D52" s="29">
        <f t="shared" si="1"/>
        <v>11.631077119966939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71" t="s">
        <v>1</v>
      </c>
      <c r="B56" s="28" t="s">
        <v>77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>B6+B32</f>
        <v>692513.60800000001</v>
      </c>
      <c r="C57" s="33">
        <v>37472184</v>
      </c>
      <c r="D57" s="59">
        <f>(B57/C57)*1000</f>
        <v>18.480737818751102</v>
      </c>
    </row>
    <row r="58" spans="1:10" x14ac:dyDescent="0.25">
      <c r="A58" s="32">
        <v>1996</v>
      </c>
      <c r="B58" s="55">
        <f t="shared" ref="B58:B77" si="2">B7+B33</f>
        <v>693084.90700000001</v>
      </c>
      <c r="C58" s="34">
        <v>38068050</v>
      </c>
      <c r="D58" s="59">
        <f t="shared" ref="D58:D77" si="3">(B58/C58)*1000</f>
        <v>18.206472540621334</v>
      </c>
    </row>
    <row r="59" spans="1:10" x14ac:dyDescent="0.25">
      <c r="A59" s="31">
        <v>1997</v>
      </c>
      <c r="B59" s="55">
        <f t="shared" si="2"/>
        <v>903248.53700000001</v>
      </c>
      <c r="C59" s="33">
        <v>38635691</v>
      </c>
      <c r="D59" s="59">
        <f t="shared" si="3"/>
        <v>23.378604435986404</v>
      </c>
    </row>
    <row r="60" spans="1:10" x14ac:dyDescent="0.25">
      <c r="A60" s="32">
        <v>1998</v>
      </c>
      <c r="B60" s="55">
        <f t="shared" si="2"/>
        <v>746178.30099999998</v>
      </c>
      <c r="C60" s="34">
        <v>39184456</v>
      </c>
      <c r="D60" s="59">
        <f t="shared" si="3"/>
        <v>19.042711757948101</v>
      </c>
    </row>
    <row r="61" spans="1:10" x14ac:dyDescent="0.25">
      <c r="A61" s="31">
        <v>1999</v>
      </c>
      <c r="B61" s="55">
        <f t="shared" si="2"/>
        <v>573909.196</v>
      </c>
      <c r="C61" s="33">
        <v>39730798</v>
      </c>
      <c r="D61" s="59">
        <f t="shared" si="3"/>
        <v>14.444945102789024</v>
      </c>
    </row>
    <row r="62" spans="1:10" x14ac:dyDescent="0.25">
      <c r="A62" s="32">
        <v>2000</v>
      </c>
      <c r="B62" s="55">
        <f t="shared" si="2"/>
        <v>490855.05000000005</v>
      </c>
      <c r="C62" s="34">
        <v>40295563</v>
      </c>
      <c r="D62" s="59">
        <f t="shared" si="3"/>
        <v>12.181367214052825</v>
      </c>
    </row>
    <row r="63" spans="1:10" x14ac:dyDescent="0.25">
      <c r="A63" s="31">
        <v>2001</v>
      </c>
      <c r="B63" s="55">
        <f t="shared" si="2"/>
        <v>620535.70400000003</v>
      </c>
      <c r="C63" s="33">
        <v>40813541</v>
      </c>
      <c r="D63" s="59">
        <f t="shared" si="3"/>
        <v>15.20416236366259</v>
      </c>
    </row>
    <row r="64" spans="1:10" x14ac:dyDescent="0.25">
      <c r="A64" s="32">
        <v>2002</v>
      </c>
      <c r="B64" s="55">
        <f t="shared" si="2"/>
        <v>425841.22599999997</v>
      </c>
      <c r="C64" s="34">
        <v>41328824</v>
      </c>
      <c r="D64" s="59">
        <f t="shared" si="3"/>
        <v>10.30373441063796</v>
      </c>
    </row>
    <row r="65" spans="1:4" x14ac:dyDescent="0.25">
      <c r="A65" s="31">
        <v>2003</v>
      </c>
      <c r="B65" s="55">
        <f t="shared" si="2"/>
        <v>388786.69300000003</v>
      </c>
      <c r="C65" s="33">
        <v>41848959</v>
      </c>
      <c r="D65" s="59">
        <f t="shared" si="3"/>
        <v>9.2902357021592827</v>
      </c>
    </row>
    <row r="66" spans="1:4" x14ac:dyDescent="0.25">
      <c r="A66" s="32">
        <v>2004</v>
      </c>
      <c r="B66" s="55">
        <f t="shared" si="2"/>
        <v>434920.12299999996</v>
      </c>
      <c r="C66" s="34">
        <v>42368489</v>
      </c>
      <c r="D66" s="59">
        <f t="shared" si="3"/>
        <v>10.265178987147735</v>
      </c>
    </row>
    <row r="67" spans="1:4" x14ac:dyDescent="0.25">
      <c r="A67" s="31">
        <v>2005</v>
      </c>
      <c r="B67" s="55">
        <f t="shared" si="2"/>
        <v>613686.22600000002</v>
      </c>
      <c r="C67" s="33">
        <v>42888592</v>
      </c>
      <c r="D67" s="59">
        <f t="shared" si="3"/>
        <v>14.308845251902884</v>
      </c>
    </row>
    <row r="68" spans="1:4" x14ac:dyDescent="0.25">
      <c r="A68" s="32">
        <v>2006</v>
      </c>
      <c r="B68" s="55">
        <f t="shared" si="2"/>
        <v>682883.83900000004</v>
      </c>
      <c r="C68" s="34">
        <v>43405956</v>
      </c>
      <c r="D68" s="59">
        <f t="shared" si="3"/>
        <v>15.732491619352883</v>
      </c>
    </row>
    <row r="69" spans="1:4" x14ac:dyDescent="0.25">
      <c r="A69" s="31">
        <v>2007</v>
      </c>
      <c r="B69" s="55">
        <f t="shared" si="2"/>
        <v>830833.84499999997</v>
      </c>
      <c r="C69" s="33">
        <v>43926929</v>
      </c>
      <c r="D69" s="59">
        <f t="shared" si="3"/>
        <v>18.913997948729808</v>
      </c>
    </row>
    <row r="70" spans="1:4" x14ac:dyDescent="0.25">
      <c r="A70" s="32">
        <v>2008</v>
      </c>
      <c r="B70" s="55">
        <f t="shared" si="2"/>
        <v>930720.51399999997</v>
      </c>
      <c r="C70" s="34">
        <v>44451147</v>
      </c>
      <c r="D70" s="59">
        <f t="shared" si="3"/>
        <v>20.938053949429019</v>
      </c>
    </row>
    <row r="71" spans="1:4" x14ac:dyDescent="0.25">
      <c r="A71" s="31">
        <v>2009</v>
      </c>
      <c r="B71" s="55">
        <f t="shared" si="2"/>
        <v>729742.16</v>
      </c>
      <c r="C71" s="33">
        <v>44978832</v>
      </c>
      <c r="D71" s="59">
        <f t="shared" si="3"/>
        <v>16.22412427250223</v>
      </c>
    </row>
    <row r="72" spans="1:4" x14ac:dyDescent="0.25">
      <c r="A72" s="32">
        <v>2010</v>
      </c>
      <c r="B72" s="55">
        <f t="shared" si="2"/>
        <v>736630.88199999998</v>
      </c>
      <c r="C72" s="34">
        <v>45509584</v>
      </c>
      <c r="D72" s="59">
        <f t="shared" si="3"/>
        <v>16.186280278896859</v>
      </c>
    </row>
    <row r="73" spans="1:4" x14ac:dyDescent="0.25">
      <c r="A73" s="31">
        <v>2011</v>
      </c>
      <c r="B73" s="55">
        <f t="shared" si="2"/>
        <v>808073.40300000005</v>
      </c>
      <c r="C73" s="33">
        <v>46044601</v>
      </c>
      <c r="D73" s="59">
        <f t="shared" si="3"/>
        <v>17.549797054382118</v>
      </c>
    </row>
    <row r="74" spans="1:4" x14ac:dyDescent="0.25">
      <c r="A74" s="32">
        <v>2012</v>
      </c>
      <c r="B74" s="55">
        <f t="shared" si="2"/>
        <v>744388.46</v>
      </c>
      <c r="C74" s="34">
        <v>46581823</v>
      </c>
      <c r="D74" s="59">
        <f t="shared" si="3"/>
        <v>15.980234607821163</v>
      </c>
    </row>
    <row r="75" spans="1:4" x14ac:dyDescent="0.25">
      <c r="A75" s="31">
        <v>2013</v>
      </c>
      <c r="B75" s="55">
        <f t="shared" si="2"/>
        <v>754812.84899999993</v>
      </c>
      <c r="C75" s="33">
        <v>47121089</v>
      </c>
      <c r="D75" s="59">
        <f t="shared" si="3"/>
        <v>16.018578199667665</v>
      </c>
    </row>
    <row r="76" spans="1:4" x14ac:dyDescent="0.25">
      <c r="A76" s="32">
        <v>2014</v>
      </c>
      <c r="B76" s="55">
        <f t="shared" si="2"/>
        <v>814962.95900000003</v>
      </c>
      <c r="C76" s="34">
        <v>47661787</v>
      </c>
      <c r="D76" s="59">
        <f t="shared" si="3"/>
        <v>17.098875436625992</v>
      </c>
    </row>
    <row r="77" spans="1:4" x14ac:dyDescent="0.25">
      <c r="A77" s="31">
        <v>2015</v>
      </c>
      <c r="B77" s="55">
        <f t="shared" si="2"/>
        <v>620681.68699999992</v>
      </c>
      <c r="C77" s="33">
        <v>48203405</v>
      </c>
      <c r="D77" s="59">
        <f t="shared" si="3"/>
        <v>12.876303800530273</v>
      </c>
    </row>
    <row r="78" spans="1:4" x14ac:dyDescent="0.25">
      <c r="A78" t="s">
        <v>59</v>
      </c>
    </row>
    <row r="83" spans="1:10" x14ac:dyDescent="0.25">
      <c r="A83" s="108" t="s">
        <v>20</v>
      </c>
      <c r="B83" s="108"/>
      <c r="C83" s="108"/>
      <c r="D83" s="108"/>
      <c r="F83" s="7" t="s">
        <v>40</v>
      </c>
      <c r="I83" s="1" t="s">
        <v>6</v>
      </c>
      <c r="J83" s="7" t="s">
        <v>45</v>
      </c>
    </row>
    <row r="84" spans="1:10" ht="60" x14ac:dyDescent="0.25">
      <c r="A84" s="71" t="s">
        <v>1</v>
      </c>
      <c r="B84" s="28" t="s">
        <v>75</v>
      </c>
      <c r="C84" s="28" t="s">
        <v>21</v>
      </c>
      <c r="D84" s="28" t="s">
        <v>24</v>
      </c>
    </row>
    <row r="85" spans="1:10" x14ac:dyDescent="0.25">
      <c r="A85" s="31">
        <v>1995</v>
      </c>
      <c r="B85" s="55">
        <f t="shared" ref="B85:B105" si="4">B32</f>
        <v>687731.28</v>
      </c>
      <c r="C85" s="33">
        <v>266398000</v>
      </c>
      <c r="D85" s="54">
        <f>(B85/C85)*1000</f>
        <v>2.581593255204619</v>
      </c>
    </row>
    <row r="86" spans="1:10" x14ac:dyDescent="0.25">
      <c r="A86" s="32">
        <v>1996</v>
      </c>
      <c r="B86" s="55">
        <f t="shared" si="4"/>
        <v>688815.14500000002</v>
      </c>
      <c r="C86" s="34">
        <v>268930000</v>
      </c>
      <c r="D86" s="54">
        <f t="shared" ref="D86:D105" si="5">(B86/C86)*1000</f>
        <v>2.5613176105306215</v>
      </c>
    </row>
    <row r="87" spans="1:10" x14ac:dyDescent="0.25">
      <c r="A87" s="31">
        <v>1997</v>
      </c>
      <c r="B87" s="55">
        <f t="shared" si="4"/>
        <v>900695.85699999996</v>
      </c>
      <c r="C87" s="33">
        <v>271387000</v>
      </c>
      <c r="D87" s="54">
        <f t="shared" si="5"/>
        <v>3.3188614672036612</v>
      </c>
    </row>
    <row r="88" spans="1:10" x14ac:dyDescent="0.25">
      <c r="A88" s="32">
        <v>1998</v>
      </c>
      <c r="B88" s="55">
        <f t="shared" si="4"/>
        <v>742870.23</v>
      </c>
      <c r="C88" s="34">
        <v>271584000</v>
      </c>
      <c r="D88" s="54">
        <f t="shared" si="5"/>
        <v>2.7353239881583598</v>
      </c>
    </row>
    <row r="89" spans="1:10" x14ac:dyDescent="0.25">
      <c r="A89" s="31">
        <v>1999</v>
      </c>
      <c r="B89" s="55">
        <f t="shared" si="4"/>
        <v>570513.36100000003</v>
      </c>
      <c r="C89" s="33">
        <v>274024000</v>
      </c>
      <c r="D89" s="54">
        <f t="shared" si="5"/>
        <v>2.0819831876040058</v>
      </c>
    </row>
    <row r="90" spans="1:10" x14ac:dyDescent="0.25">
      <c r="A90" s="32">
        <v>2000</v>
      </c>
      <c r="B90" s="55">
        <f t="shared" si="4"/>
        <v>479012.69300000003</v>
      </c>
      <c r="C90" s="34">
        <v>284968955</v>
      </c>
      <c r="D90" s="54">
        <f t="shared" si="5"/>
        <v>1.6809293945721211</v>
      </c>
    </row>
    <row r="91" spans="1:10" x14ac:dyDescent="0.25">
      <c r="A91" s="31">
        <v>2001</v>
      </c>
      <c r="B91" s="55">
        <f t="shared" si="4"/>
        <v>600396.19900000002</v>
      </c>
      <c r="C91" s="33">
        <v>287625193</v>
      </c>
      <c r="D91" s="54">
        <f t="shared" si="5"/>
        <v>2.0874256275596834</v>
      </c>
    </row>
    <row r="92" spans="1:10" x14ac:dyDescent="0.25">
      <c r="A92" s="32">
        <v>2002</v>
      </c>
      <c r="B92" s="55">
        <f t="shared" si="4"/>
        <v>404450.01799999998</v>
      </c>
      <c r="C92" s="34">
        <v>290107933</v>
      </c>
      <c r="D92" s="54">
        <f t="shared" si="5"/>
        <v>1.3941363609660407</v>
      </c>
    </row>
    <row r="93" spans="1:10" x14ac:dyDescent="0.25">
      <c r="A93" s="31">
        <v>2003</v>
      </c>
      <c r="B93" s="55">
        <f t="shared" si="4"/>
        <v>367505.08500000002</v>
      </c>
      <c r="C93" s="33">
        <v>292805298</v>
      </c>
      <c r="D93" s="54">
        <f t="shared" si="5"/>
        <v>1.255117607195755</v>
      </c>
    </row>
    <row r="94" spans="1:10" x14ac:dyDescent="0.25">
      <c r="A94" s="32">
        <v>2004</v>
      </c>
      <c r="B94" s="55">
        <f t="shared" si="4"/>
        <v>397479.30099999998</v>
      </c>
      <c r="C94" s="34">
        <v>295516599</v>
      </c>
      <c r="D94" s="54">
        <f t="shared" si="5"/>
        <v>1.3450320636642139</v>
      </c>
    </row>
    <row r="95" spans="1:10" x14ac:dyDescent="0.25">
      <c r="A95" s="31">
        <v>2005</v>
      </c>
      <c r="B95" s="55">
        <f t="shared" si="4"/>
        <v>558129.522</v>
      </c>
      <c r="C95" s="33">
        <v>298379912</v>
      </c>
      <c r="D95" s="54">
        <f t="shared" si="5"/>
        <v>1.8705331677958266</v>
      </c>
    </row>
    <row r="96" spans="1:10" x14ac:dyDescent="0.25">
      <c r="A96" s="32">
        <v>2006</v>
      </c>
      <c r="B96" s="55">
        <f t="shared" si="4"/>
        <v>629510.19700000004</v>
      </c>
      <c r="C96" s="34">
        <v>301231207</v>
      </c>
      <c r="D96" s="54">
        <f t="shared" si="5"/>
        <v>2.0897907732381795</v>
      </c>
    </row>
    <row r="97" spans="1:11" x14ac:dyDescent="0.25">
      <c r="A97" s="31">
        <v>2007</v>
      </c>
      <c r="B97" s="55">
        <f t="shared" si="4"/>
        <v>777887.60800000001</v>
      </c>
      <c r="C97" s="33">
        <v>304093966</v>
      </c>
      <c r="D97" s="54">
        <f t="shared" si="5"/>
        <v>2.5580501258614254</v>
      </c>
    </row>
    <row r="98" spans="1:11" x14ac:dyDescent="0.25">
      <c r="A98" s="32">
        <v>2008</v>
      </c>
      <c r="B98" s="55">
        <f t="shared" si="4"/>
        <v>853457.804</v>
      </c>
      <c r="C98" s="34">
        <v>306771529</v>
      </c>
      <c r="D98" s="54">
        <f t="shared" si="5"/>
        <v>2.7820632728925765</v>
      </c>
    </row>
    <row r="99" spans="1:11" x14ac:dyDescent="0.25">
      <c r="A99" s="31">
        <v>2009</v>
      </c>
      <c r="B99" s="55">
        <f t="shared" si="4"/>
        <v>654232.90300000005</v>
      </c>
      <c r="C99" s="33">
        <v>308745538</v>
      </c>
      <c r="D99" s="54">
        <f t="shared" si="5"/>
        <v>2.1190035886445755</v>
      </c>
    </row>
    <row r="100" spans="1:11" x14ac:dyDescent="0.25">
      <c r="A100" s="32">
        <v>2010</v>
      </c>
      <c r="B100" s="55">
        <f t="shared" si="4"/>
        <v>690315.68799999997</v>
      </c>
      <c r="C100" s="34">
        <v>309347057</v>
      </c>
      <c r="D100" s="54">
        <f t="shared" si="5"/>
        <v>2.2315249890998641</v>
      </c>
    </row>
    <row r="101" spans="1:11" x14ac:dyDescent="0.25">
      <c r="A101" s="31">
        <v>2011</v>
      </c>
      <c r="B101" s="55">
        <f t="shared" si="4"/>
        <v>760486.18400000001</v>
      </c>
      <c r="C101" s="33">
        <v>311721632</v>
      </c>
      <c r="D101" s="54">
        <f t="shared" si="5"/>
        <v>2.4396323704605782</v>
      </c>
    </row>
    <row r="102" spans="1:11" x14ac:dyDescent="0.25">
      <c r="A102" s="32">
        <v>2012</v>
      </c>
      <c r="B102" s="55">
        <f t="shared" si="4"/>
        <v>695732.84199999995</v>
      </c>
      <c r="C102" s="34">
        <v>314112078</v>
      </c>
      <c r="D102" s="54">
        <f t="shared" si="5"/>
        <v>2.2149191028560193</v>
      </c>
    </row>
    <row r="103" spans="1:11" x14ac:dyDescent="0.25">
      <c r="A103" s="31">
        <v>2013</v>
      </c>
      <c r="B103" s="55">
        <f t="shared" si="4"/>
        <v>683795.72499999998</v>
      </c>
      <c r="C103" s="33">
        <v>316497531</v>
      </c>
      <c r="D103" s="54">
        <f t="shared" si="5"/>
        <v>2.1605088761340134</v>
      </c>
    </row>
    <row r="104" spans="1:11" x14ac:dyDescent="0.25">
      <c r="A104" s="32">
        <v>2014</v>
      </c>
      <c r="B104" s="55">
        <f t="shared" si="4"/>
        <v>741087.81599999999</v>
      </c>
      <c r="C104" s="34">
        <v>318857056</v>
      </c>
      <c r="D104" s="54">
        <f t="shared" si="5"/>
        <v>2.3242007729005687</v>
      </c>
    </row>
    <row r="105" spans="1:11" x14ac:dyDescent="0.25">
      <c r="A105" s="31">
        <v>2015</v>
      </c>
      <c r="B105" s="55">
        <f t="shared" si="4"/>
        <v>560657.52099999995</v>
      </c>
      <c r="C105" s="33">
        <v>321418820</v>
      </c>
      <c r="D105" s="54">
        <f t="shared" si="5"/>
        <v>1.7443207619267596</v>
      </c>
    </row>
    <row r="106" spans="1:11" x14ac:dyDescent="0.25">
      <c r="A106" t="s">
        <v>54</v>
      </c>
    </row>
    <row r="109" spans="1:11" x14ac:dyDescent="0.25">
      <c r="A109" s="108" t="s">
        <v>44</v>
      </c>
      <c r="B109" s="108"/>
      <c r="C109" s="108"/>
      <c r="D109" s="108"/>
      <c r="F109" s="7" t="s">
        <v>42</v>
      </c>
      <c r="I109" s="1" t="s">
        <v>6</v>
      </c>
      <c r="K109" s="7" t="s">
        <v>46</v>
      </c>
    </row>
    <row r="110" spans="1:11" ht="60" x14ac:dyDescent="0.25">
      <c r="A110" s="71" t="s">
        <v>1</v>
      </c>
      <c r="B110" s="28" t="s">
        <v>79</v>
      </c>
      <c r="C110" s="28" t="s">
        <v>21</v>
      </c>
      <c r="D110" s="28" t="s">
        <v>78</v>
      </c>
    </row>
    <row r="111" spans="1:11" x14ac:dyDescent="0.25">
      <c r="A111" s="31">
        <v>1995</v>
      </c>
      <c r="B111" s="55">
        <f t="shared" ref="B111:B131" si="6">B6</f>
        <v>4782.3280000000004</v>
      </c>
      <c r="C111" s="33">
        <v>266398000</v>
      </c>
      <c r="D111" s="59">
        <f>(B111*1000)/C111</f>
        <v>1.7951816455078491E-2</v>
      </c>
    </row>
    <row r="112" spans="1:11" x14ac:dyDescent="0.25">
      <c r="A112" s="32">
        <v>1996</v>
      </c>
      <c r="B112" s="55">
        <f t="shared" si="6"/>
        <v>4269.7619999999997</v>
      </c>
      <c r="C112" s="34">
        <v>268930000</v>
      </c>
      <c r="D112" s="59">
        <f t="shared" ref="D112:D131" si="7">(B112*1000)/C112</f>
        <v>1.5876852712601794E-2</v>
      </c>
    </row>
    <row r="113" spans="1:4" x14ac:dyDescent="0.25">
      <c r="A113" s="31">
        <v>1997</v>
      </c>
      <c r="B113" s="55">
        <f t="shared" si="6"/>
        <v>2552.6799999999998</v>
      </c>
      <c r="C113" s="33">
        <v>271387000</v>
      </c>
      <c r="D113" s="59">
        <f t="shared" si="7"/>
        <v>9.4060511373057661E-3</v>
      </c>
    </row>
    <row r="114" spans="1:4" x14ac:dyDescent="0.25">
      <c r="A114" s="32">
        <v>1998</v>
      </c>
      <c r="B114" s="55">
        <f t="shared" si="6"/>
        <v>3308.0709999999999</v>
      </c>
      <c r="C114" s="34">
        <v>271584000</v>
      </c>
      <c r="D114" s="59">
        <f t="shared" si="7"/>
        <v>1.2180654972310592E-2</v>
      </c>
    </row>
    <row r="115" spans="1:4" x14ac:dyDescent="0.25">
      <c r="A115" s="31">
        <v>1999</v>
      </c>
      <c r="B115" s="55">
        <f t="shared" si="6"/>
        <v>3395.835</v>
      </c>
      <c r="C115" s="33">
        <v>274024000</v>
      </c>
      <c r="D115" s="59">
        <f t="shared" si="7"/>
        <v>1.2392472922079819E-2</v>
      </c>
    </row>
    <row r="116" spans="1:4" x14ac:dyDescent="0.25">
      <c r="A116" s="32">
        <v>2000</v>
      </c>
      <c r="B116" s="55">
        <f t="shared" si="6"/>
        <v>11842.357</v>
      </c>
      <c r="C116" s="34">
        <v>284968955</v>
      </c>
      <c r="D116" s="59">
        <f t="shared" si="7"/>
        <v>4.1556656583872441E-2</v>
      </c>
    </row>
    <row r="117" spans="1:4" x14ac:dyDescent="0.25">
      <c r="A117" s="31">
        <v>2001</v>
      </c>
      <c r="B117" s="55">
        <f t="shared" si="6"/>
        <v>20139.505000000001</v>
      </c>
      <c r="C117" s="33">
        <v>287625193</v>
      </c>
      <c r="D117" s="59">
        <f t="shared" si="7"/>
        <v>7.001996170759632E-2</v>
      </c>
    </row>
    <row r="118" spans="1:4" x14ac:dyDescent="0.25">
      <c r="A118" s="32">
        <v>2002</v>
      </c>
      <c r="B118" s="55">
        <f t="shared" si="6"/>
        <v>21391.207999999999</v>
      </c>
      <c r="C118" s="34">
        <v>290107933</v>
      </c>
      <c r="D118" s="59">
        <f t="shared" si="7"/>
        <v>7.3735343183462684E-2</v>
      </c>
    </row>
    <row r="119" spans="1:4" x14ac:dyDescent="0.25">
      <c r="A119" s="31">
        <v>2003</v>
      </c>
      <c r="B119" s="55">
        <f t="shared" si="6"/>
        <v>21281.608</v>
      </c>
      <c r="C119" s="33">
        <v>292805298</v>
      </c>
      <c r="D119" s="59">
        <f t="shared" si="7"/>
        <v>7.2681772308641771E-2</v>
      </c>
    </row>
    <row r="120" spans="1:4" x14ac:dyDescent="0.25">
      <c r="A120" s="32">
        <v>2004</v>
      </c>
      <c r="B120" s="55">
        <f t="shared" si="6"/>
        <v>37440.822</v>
      </c>
      <c r="C120" s="34">
        <v>295516599</v>
      </c>
      <c r="D120" s="59">
        <f t="shared" si="7"/>
        <v>0.1266961724880977</v>
      </c>
    </row>
    <row r="121" spans="1:4" x14ac:dyDescent="0.25">
      <c r="A121" s="31">
        <v>2005</v>
      </c>
      <c r="B121" s="55">
        <f t="shared" si="6"/>
        <v>55556.703999999998</v>
      </c>
      <c r="C121" s="33">
        <v>298379912</v>
      </c>
      <c r="D121" s="59">
        <f t="shared" si="7"/>
        <v>0.18619451834947923</v>
      </c>
    </row>
    <row r="122" spans="1:4" x14ac:dyDescent="0.25">
      <c r="A122" s="32">
        <v>2006</v>
      </c>
      <c r="B122" s="55">
        <f t="shared" si="6"/>
        <v>53373.642</v>
      </c>
      <c r="C122" s="34">
        <v>301231207</v>
      </c>
      <c r="D122" s="59">
        <f t="shared" si="7"/>
        <v>0.17718496875391798</v>
      </c>
    </row>
    <row r="123" spans="1:4" x14ac:dyDescent="0.25">
      <c r="A123" s="31">
        <v>2007</v>
      </c>
      <c r="B123" s="55">
        <f t="shared" si="6"/>
        <v>52946.237000000001</v>
      </c>
      <c r="C123" s="33">
        <v>304093966</v>
      </c>
      <c r="D123" s="59">
        <f t="shared" si="7"/>
        <v>0.17411143567380091</v>
      </c>
    </row>
    <row r="124" spans="1:4" x14ac:dyDescent="0.25">
      <c r="A124" s="32">
        <v>2008</v>
      </c>
      <c r="B124" s="55">
        <f t="shared" si="6"/>
        <v>77262.710000000006</v>
      </c>
      <c r="C124" s="34">
        <v>306771529</v>
      </c>
      <c r="D124" s="59">
        <f t="shared" si="7"/>
        <v>0.25185749880980646</v>
      </c>
    </row>
    <row r="125" spans="1:4" x14ac:dyDescent="0.25">
      <c r="A125" s="31">
        <v>2009</v>
      </c>
      <c r="B125" s="55">
        <f t="shared" si="6"/>
        <v>75509.256999999998</v>
      </c>
      <c r="C125" s="33">
        <v>308745538</v>
      </c>
      <c r="D125" s="59">
        <f t="shared" si="7"/>
        <v>0.24456792959385215</v>
      </c>
    </row>
    <row r="126" spans="1:4" x14ac:dyDescent="0.25">
      <c r="A126" s="32">
        <v>2010</v>
      </c>
      <c r="B126" s="55">
        <f t="shared" si="6"/>
        <v>46315.194000000003</v>
      </c>
      <c r="C126" s="34">
        <v>309347057</v>
      </c>
      <c r="D126" s="59">
        <f t="shared" si="7"/>
        <v>0.14971920033491704</v>
      </c>
    </row>
    <row r="127" spans="1:4" x14ac:dyDescent="0.25">
      <c r="A127" s="31">
        <v>2011</v>
      </c>
      <c r="B127" s="55">
        <f t="shared" si="6"/>
        <v>47587.218999999997</v>
      </c>
      <c r="C127" s="33">
        <v>311721632</v>
      </c>
      <c r="D127" s="59">
        <f t="shared" si="7"/>
        <v>0.15265934126766023</v>
      </c>
    </row>
    <row r="128" spans="1:4" x14ac:dyDescent="0.25">
      <c r="A128" s="32">
        <v>2012</v>
      </c>
      <c r="B128" s="55">
        <f t="shared" si="6"/>
        <v>48655.618000000002</v>
      </c>
      <c r="C128" s="34">
        <v>314112078</v>
      </c>
      <c r="D128" s="59">
        <f t="shared" si="7"/>
        <v>0.15489890840810011</v>
      </c>
    </row>
    <row r="129" spans="1:10" x14ac:dyDescent="0.25">
      <c r="A129" s="31">
        <v>2013</v>
      </c>
      <c r="B129" s="55">
        <f t="shared" si="6"/>
        <v>71017.123999999996</v>
      </c>
      <c r="C129" s="33">
        <v>316497531</v>
      </c>
      <c r="D129" s="59">
        <f t="shared" si="7"/>
        <v>0.22438444867362961</v>
      </c>
    </row>
    <row r="130" spans="1:10" x14ac:dyDescent="0.25">
      <c r="A130" s="32">
        <v>2014</v>
      </c>
      <c r="B130" s="55">
        <f t="shared" si="6"/>
        <v>73875.142999999996</v>
      </c>
      <c r="C130" s="34">
        <v>318857056</v>
      </c>
      <c r="D130" s="59">
        <f t="shared" si="7"/>
        <v>0.23168733954565521</v>
      </c>
    </row>
    <row r="131" spans="1:10" x14ac:dyDescent="0.25">
      <c r="A131" s="31">
        <v>2015</v>
      </c>
      <c r="B131" s="55">
        <f t="shared" si="6"/>
        <v>60024.165999999997</v>
      </c>
      <c r="C131" s="33">
        <v>321418820</v>
      </c>
      <c r="D131" s="59">
        <f t="shared" si="7"/>
        <v>0.18674751528239697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71" t="s">
        <v>1</v>
      </c>
      <c r="B135" s="28" t="s">
        <v>38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62">
        <f t="shared" ref="B136:B156" si="8">B57</f>
        <v>692513.60800000001</v>
      </c>
      <c r="C136" s="33">
        <v>266398000</v>
      </c>
      <c r="D136" s="59">
        <f>(B136/C136)*1000</f>
        <v>2.5995450716596973</v>
      </c>
    </row>
    <row r="137" spans="1:10" x14ac:dyDescent="0.25">
      <c r="A137" s="32">
        <v>1996</v>
      </c>
      <c r="B137" s="62">
        <f t="shared" si="8"/>
        <v>693084.90700000001</v>
      </c>
      <c r="C137" s="34">
        <v>268930000</v>
      </c>
      <c r="D137" s="59">
        <f t="shared" ref="D137:D156" si="9">(B137/C137)*1000</f>
        <v>2.5771944632432229</v>
      </c>
    </row>
    <row r="138" spans="1:10" x14ac:dyDescent="0.25">
      <c r="A138" s="31">
        <v>1997</v>
      </c>
      <c r="B138" s="62">
        <f t="shared" si="8"/>
        <v>903248.53700000001</v>
      </c>
      <c r="C138" s="33">
        <v>271387000</v>
      </c>
      <c r="D138" s="59">
        <f t="shared" si="9"/>
        <v>3.3282675183409673</v>
      </c>
    </row>
    <row r="139" spans="1:10" x14ac:dyDescent="0.25">
      <c r="A139" s="32">
        <v>1998</v>
      </c>
      <c r="B139" s="62">
        <f t="shared" si="8"/>
        <v>746178.30099999998</v>
      </c>
      <c r="C139" s="34">
        <v>271584000</v>
      </c>
      <c r="D139" s="59">
        <f t="shared" si="9"/>
        <v>2.7475046431306702</v>
      </c>
    </row>
    <row r="140" spans="1:10" x14ac:dyDescent="0.25">
      <c r="A140" s="31">
        <v>1999</v>
      </c>
      <c r="B140" s="62">
        <f t="shared" si="8"/>
        <v>573909.196</v>
      </c>
      <c r="C140" s="33">
        <v>274024000</v>
      </c>
      <c r="D140" s="59">
        <f t="shared" si="9"/>
        <v>2.0943756605260853</v>
      </c>
    </row>
    <row r="141" spans="1:10" x14ac:dyDescent="0.25">
      <c r="A141" s="32">
        <v>2000</v>
      </c>
      <c r="B141" s="62">
        <f t="shared" si="8"/>
        <v>490855.05000000005</v>
      </c>
      <c r="C141" s="34">
        <v>284968955</v>
      </c>
      <c r="D141" s="59">
        <f t="shared" si="9"/>
        <v>1.7224860511559936</v>
      </c>
    </row>
    <row r="142" spans="1:10" x14ac:dyDescent="0.25">
      <c r="A142" s="31">
        <v>2001</v>
      </c>
      <c r="B142" s="62">
        <f t="shared" si="8"/>
        <v>620535.70400000003</v>
      </c>
      <c r="C142" s="33">
        <v>287625193</v>
      </c>
      <c r="D142" s="59">
        <f t="shared" si="9"/>
        <v>2.1574455892672795</v>
      </c>
    </row>
    <row r="143" spans="1:10" x14ac:dyDescent="0.25">
      <c r="A143" s="32">
        <v>2002</v>
      </c>
      <c r="B143" s="62">
        <f t="shared" si="8"/>
        <v>425841.22599999997</v>
      </c>
      <c r="C143" s="34">
        <v>290107933</v>
      </c>
      <c r="D143" s="59">
        <f t="shared" si="9"/>
        <v>1.4678717041495033</v>
      </c>
    </row>
    <row r="144" spans="1:10" x14ac:dyDescent="0.25">
      <c r="A144" s="31">
        <v>2003</v>
      </c>
      <c r="B144" s="62">
        <f t="shared" si="8"/>
        <v>388786.69300000003</v>
      </c>
      <c r="C144" s="33">
        <v>292805298</v>
      </c>
      <c r="D144" s="59">
        <f t="shared" si="9"/>
        <v>1.3277993795043967</v>
      </c>
    </row>
    <row r="145" spans="1:4" x14ac:dyDescent="0.25">
      <c r="A145" s="32">
        <v>2004</v>
      </c>
      <c r="B145" s="62">
        <f t="shared" si="8"/>
        <v>434920.12299999996</v>
      </c>
      <c r="C145" s="34">
        <v>295516599</v>
      </c>
      <c r="D145" s="59">
        <f t="shared" si="9"/>
        <v>1.4717282361523116</v>
      </c>
    </row>
    <row r="146" spans="1:4" x14ac:dyDescent="0.25">
      <c r="A146" s="31">
        <v>2005</v>
      </c>
      <c r="B146" s="62">
        <f t="shared" si="8"/>
        <v>613686.22600000002</v>
      </c>
      <c r="C146" s="33">
        <v>298379912</v>
      </c>
      <c r="D146" s="59">
        <f t="shared" si="9"/>
        <v>2.0567276861453059</v>
      </c>
    </row>
    <row r="147" spans="1:4" x14ac:dyDescent="0.25">
      <c r="A147" s="32">
        <v>2006</v>
      </c>
      <c r="B147" s="62">
        <f t="shared" si="8"/>
        <v>682883.83900000004</v>
      </c>
      <c r="C147" s="34">
        <v>301231207</v>
      </c>
      <c r="D147" s="59">
        <f t="shared" si="9"/>
        <v>2.2669757419920971</v>
      </c>
    </row>
    <row r="148" spans="1:4" x14ac:dyDescent="0.25">
      <c r="A148" s="31">
        <v>2007</v>
      </c>
      <c r="B148" s="62">
        <f t="shared" si="8"/>
        <v>830833.84499999997</v>
      </c>
      <c r="C148" s="33">
        <v>304093966</v>
      </c>
      <c r="D148" s="59">
        <f t="shared" si="9"/>
        <v>2.7321615615352264</v>
      </c>
    </row>
    <row r="149" spans="1:4" x14ac:dyDescent="0.25">
      <c r="A149" s="32">
        <v>2008</v>
      </c>
      <c r="B149" s="62">
        <f t="shared" si="8"/>
        <v>930720.51399999997</v>
      </c>
      <c r="C149" s="34">
        <v>306771529</v>
      </c>
      <c r="D149" s="59">
        <f t="shared" si="9"/>
        <v>3.0339207717023826</v>
      </c>
    </row>
    <row r="150" spans="1:4" x14ac:dyDescent="0.25">
      <c r="A150" s="31">
        <v>2009</v>
      </c>
      <c r="B150" s="62">
        <f t="shared" si="8"/>
        <v>729742.16</v>
      </c>
      <c r="C150" s="33">
        <v>308745538</v>
      </c>
      <c r="D150" s="59">
        <f t="shared" si="9"/>
        <v>2.3635715182384271</v>
      </c>
    </row>
    <row r="151" spans="1:4" x14ac:dyDescent="0.25">
      <c r="A151" s="32">
        <v>2010</v>
      </c>
      <c r="B151" s="62">
        <f t="shared" si="8"/>
        <v>736630.88199999998</v>
      </c>
      <c r="C151" s="34">
        <v>309347057</v>
      </c>
      <c r="D151" s="59">
        <f t="shared" si="9"/>
        <v>2.3812441894347809</v>
      </c>
    </row>
    <row r="152" spans="1:4" x14ac:dyDescent="0.25">
      <c r="A152" s="31">
        <v>2011</v>
      </c>
      <c r="B152" s="62">
        <f t="shared" si="8"/>
        <v>808073.40300000005</v>
      </c>
      <c r="C152" s="33">
        <v>311721632</v>
      </c>
      <c r="D152" s="59">
        <f t="shared" si="9"/>
        <v>2.5922917117282385</v>
      </c>
    </row>
    <row r="153" spans="1:4" x14ac:dyDescent="0.25">
      <c r="A153" s="32">
        <v>2012</v>
      </c>
      <c r="B153" s="62">
        <f t="shared" si="8"/>
        <v>744388.46</v>
      </c>
      <c r="C153" s="34">
        <v>314112078</v>
      </c>
      <c r="D153" s="59">
        <f t="shared" si="9"/>
        <v>2.3698180112641194</v>
      </c>
    </row>
    <row r="154" spans="1:4" x14ac:dyDescent="0.25">
      <c r="A154" s="31">
        <v>2013</v>
      </c>
      <c r="B154" s="62">
        <f t="shared" si="8"/>
        <v>754812.84899999993</v>
      </c>
      <c r="C154" s="33">
        <v>316497531</v>
      </c>
      <c r="D154" s="59">
        <f t="shared" si="9"/>
        <v>2.3848933248076425</v>
      </c>
    </row>
    <row r="155" spans="1:4" x14ac:dyDescent="0.25">
      <c r="A155" s="32">
        <v>2014</v>
      </c>
      <c r="B155" s="62">
        <f t="shared" si="8"/>
        <v>814962.95900000003</v>
      </c>
      <c r="C155" s="34">
        <v>318857056</v>
      </c>
      <c r="D155" s="59">
        <f t="shared" si="9"/>
        <v>2.5558881124462243</v>
      </c>
    </row>
    <row r="156" spans="1:4" x14ac:dyDescent="0.25">
      <c r="A156" s="31">
        <v>2015</v>
      </c>
      <c r="B156" s="62">
        <f t="shared" si="8"/>
        <v>620681.68699999992</v>
      </c>
      <c r="C156" s="33">
        <v>321418820</v>
      </c>
      <c r="D156" s="59">
        <f t="shared" si="9"/>
        <v>1.9310682772091563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31" workbookViewId="0">
      <selection activeCell="A47" sqref="A47:A48"/>
    </sheetView>
  </sheetViews>
  <sheetFormatPr baseColWidth="10" defaultColWidth="9.140625" defaultRowHeight="15" x14ac:dyDescent="0.25"/>
  <cols>
    <col min="1" max="1" width="54.7109375" customWidth="1"/>
    <col min="2" max="3" width="13.140625" customWidth="1"/>
    <col min="4" max="4" width="13.85546875" customWidth="1"/>
    <col min="5" max="5" width="18.7109375" customWidth="1"/>
    <col min="6" max="6" width="15.5703125" customWidth="1"/>
    <col min="7" max="7" width="14.7109375" customWidth="1"/>
    <col min="8" max="8" width="15.140625" customWidth="1"/>
    <col min="9" max="9" width="13.85546875" customWidth="1"/>
    <col min="10" max="10" width="19.42578125" customWidth="1"/>
    <col min="11" max="11" width="13.42578125" customWidth="1"/>
  </cols>
  <sheetData>
    <row r="1" spans="1:22" x14ac:dyDescent="0.25">
      <c r="A1" s="92" t="s">
        <v>318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</row>
    <row r="2" spans="1:22" x14ac:dyDescent="0.25">
      <c r="A2" s="92" t="s">
        <v>259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</row>
    <row r="4" spans="1:22" x14ac:dyDescent="0.25">
      <c r="A4" s="92" t="s">
        <v>260</v>
      </c>
      <c r="B4" s="92" t="s">
        <v>261</v>
      </c>
      <c r="C4" s="92" t="s">
        <v>262</v>
      </c>
      <c r="D4" s="92" t="s">
        <v>263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2" s="7" customFormat="1" ht="15.75" thickBot="1" x14ac:dyDescent="0.3">
      <c r="A5" s="28" t="s">
        <v>320</v>
      </c>
      <c r="B5" s="74" t="s">
        <v>265</v>
      </c>
      <c r="C5" s="74" t="s">
        <v>266</v>
      </c>
      <c r="D5" s="74" t="s">
        <v>267</v>
      </c>
      <c r="E5" s="73" t="s">
        <v>268</v>
      </c>
      <c r="F5" s="74" t="s">
        <v>269</v>
      </c>
      <c r="G5" s="73" t="s">
        <v>270</v>
      </c>
      <c r="H5" s="74" t="s">
        <v>271</v>
      </c>
      <c r="I5" s="74" t="s">
        <v>272</v>
      </c>
      <c r="J5" s="74" t="s">
        <v>273</v>
      </c>
      <c r="K5" s="74" t="s">
        <v>274</v>
      </c>
      <c r="L5" s="28" t="s">
        <v>275</v>
      </c>
      <c r="M5" s="74" t="s">
        <v>276</v>
      </c>
      <c r="N5" s="74" t="s">
        <v>277</v>
      </c>
      <c r="O5" s="74" t="s">
        <v>278</v>
      </c>
      <c r="P5" s="73" t="s">
        <v>279</v>
      </c>
      <c r="Q5" s="74" t="s">
        <v>280</v>
      </c>
      <c r="R5" s="73" t="s">
        <v>281</v>
      </c>
      <c r="S5" s="74" t="s">
        <v>282</v>
      </c>
      <c r="T5" s="74" t="s">
        <v>283</v>
      </c>
      <c r="U5" s="74" t="s">
        <v>284</v>
      </c>
      <c r="V5" s="74" t="s">
        <v>285</v>
      </c>
    </row>
    <row r="6" spans="1:22" x14ac:dyDescent="0.25">
      <c r="A6" s="111" t="s">
        <v>321</v>
      </c>
      <c r="B6" s="46">
        <v>2534870.2450000001</v>
      </c>
      <c r="C6" s="46">
        <v>3138829.7680000002</v>
      </c>
      <c r="D6" s="46">
        <v>3341749.9709999999</v>
      </c>
      <c r="E6" s="46">
        <v>3097731.3829999999</v>
      </c>
      <c r="F6" s="46">
        <v>4373531.3940000003</v>
      </c>
      <c r="G6" s="46">
        <v>4930290.6859999998</v>
      </c>
      <c r="H6" s="46">
        <v>3626256.423</v>
      </c>
      <c r="I6" s="46">
        <v>3647619.764</v>
      </c>
      <c r="J6" s="46">
        <v>3769557.5490000001</v>
      </c>
      <c r="K6" s="46">
        <v>4393977.8490000004</v>
      </c>
      <c r="L6" s="46">
        <v>5804696.1050000004</v>
      </c>
      <c r="M6" s="46">
        <v>6601215.6200000001</v>
      </c>
      <c r="N6" s="46">
        <v>7481896.3789999997</v>
      </c>
      <c r="O6" s="46">
        <v>10412221.812999999</v>
      </c>
      <c r="P6" s="46">
        <v>9560549.1889999993</v>
      </c>
      <c r="Q6" s="46">
        <v>13066561.892999999</v>
      </c>
      <c r="R6" s="46">
        <v>16836784.859999999</v>
      </c>
      <c r="S6" s="46">
        <v>16767746.028999999</v>
      </c>
      <c r="T6" s="46">
        <v>14703450.045</v>
      </c>
      <c r="U6" s="46">
        <v>10805140.044</v>
      </c>
      <c r="V6" s="46">
        <v>7336043.2860000003</v>
      </c>
    </row>
    <row r="7" spans="1:22" x14ac:dyDescent="0.25">
      <c r="A7" s="112" t="s">
        <v>322</v>
      </c>
      <c r="B7" s="46">
        <v>96439.933999999994</v>
      </c>
      <c r="C7" s="46">
        <v>97823.202000000005</v>
      </c>
      <c r="D7" s="46">
        <v>81926.697</v>
      </c>
      <c r="E7" s="46">
        <v>91223.45</v>
      </c>
      <c r="F7" s="46">
        <v>80235.737999999998</v>
      </c>
      <c r="G7" s="46">
        <v>82364.570999999996</v>
      </c>
      <c r="H7" s="46">
        <v>107749.516</v>
      </c>
      <c r="I7" s="46">
        <v>119555.675</v>
      </c>
      <c r="J7" s="46">
        <v>156564.93799999999</v>
      </c>
      <c r="K7" s="46">
        <v>179721.72899999999</v>
      </c>
      <c r="L7" s="47">
        <v>167584.704</v>
      </c>
      <c r="M7" s="46">
        <v>178192.185</v>
      </c>
      <c r="N7" s="46">
        <v>143463.21799999999</v>
      </c>
      <c r="O7" s="46">
        <v>143890.59899999999</v>
      </c>
      <c r="P7" s="46">
        <v>157357.26300000001</v>
      </c>
      <c r="Q7" s="46">
        <v>207953.48499999999</v>
      </c>
      <c r="R7" s="46">
        <v>189437.50899999999</v>
      </c>
      <c r="S7" s="46">
        <v>226763.266</v>
      </c>
      <c r="T7" s="46">
        <v>180279.269</v>
      </c>
      <c r="U7" s="46">
        <v>241868.83900000001</v>
      </c>
      <c r="V7" s="46">
        <v>217016.85200000001</v>
      </c>
    </row>
    <row r="8" spans="1:22" x14ac:dyDescent="0.25">
      <c r="A8" s="111" t="s">
        <v>323</v>
      </c>
      <c r="B8" s="46">
        <v>326512.27799999999</v>
      </c>
      <c r="C8" s="46">
        <v>391523.65700000001</v>
      </c>
      <c r="D8" s="46">
        <v>385570.52299999999</v>
      </c>
      <c r="E8" s="46">
        <v>299950.92599999998</v>
      </c>
      <c r="F8" s="46">
        <v>513735.533</v>
      </c>
      <c r="G8" s="46">
        <v>669078.91</v>
      </c>
      <c r="H8" s="46">
        <v>720637.04799999995</v>
      </c>
      <c r="I8" s="46">
        <v>719522.13100000005</v>
      </c>
      <c r="J8" s="46">
        <v>776026.94200000004</v>
      </c>
      <c r="K8" s="46">
        <v>842436.30799999996</v>
      </c>
      <c r="L8" s="46">
        <v>1024950.1949999999</v>
      </c>
      <c r="M8" s="46">
        <v>1413404.8259999999</v>
      </c>
      <c r="N8" s="46">
        <v>1384917.3659999999</v>
      </c>
      <c r="O8" s="46">
        <v>1968504.6240000001</v>
      </c>
      <c r="P8" s="46">
        <v>1469522.861</v>
      </c>
      <c r="Q8" s="46">
        <v>1400876.9180000001</v>
      </c>
      <c r="R8" s="46">
        <v>2028232.5490000001</v>
      </c>
      <c r="S8" s="46">
        <v>1494402.0989999999</v>
      </c>
      <c r="T8" s="46">
        <v>1109917.706</v>
      </c>
      <c r="U8" s="46">
        <v>1190765.8489999999</v>
      </c>
      <c r="V8" s="46">
        <v>722791.07700000005</v>
      </c>
    </row>
    <row r="9" spans="1:22" x14ac:dyDescent="0.25">
      <c r="A9" s="112" t="s">
        <v>324</v>
      </c>
      <c r="B9" s="46">
        <v>451159.15299999999</v>
      </c>
      <c r="C9" s="46">
        <v>393438.69799999997</v>
      </c>
      <c r="D9" s="46">
        <v>348619.28499999997</v>
      </c>
      <c r="E9" s="46">
        <v>334497.745</v>
      </c>
      <c r="F9" s="46">
        <v>345779.962</v>
      </c>
      <c r="G9" s="46">
        <v>380693.55300000001</v>
      </c>
      <c r="H9" s="46">
        <v>366918.20699999999</v>
      </c>
      <c r="I9" s="46">
        <v>350813.31199999998</v>
      </c>
      <c r="J9" s="46">
        <v>513378.02500000002</v>
      </c>
      <c r="K9" s="46">
        <v>617700.25100000005</v>
      </c>
      <c r="L9" s="47">
        <v>580702.82299999997</v>
      </c>
      <c r="M9" s="46">
        <v>516092.30200000003</v>
      </c>
      <c r="N9" s="46">
        <v>401135.24300000002</v>
      </c>
      <c r="O9" s="46">
        <v>374161.81400000001</v>
      </c>
      <c r="P9" s="46">
        <v>274004.13</v>
      </c>
      <c r="Q9" s="46">
        <v>321676.74300000002</v>
      </c>
      <c r="R9" s="46">
        <v>308873.90100000001</v>
      </c>
      <c r="S9" s="46">
        <v>299670.00900000002</v>
      </c>
      <c r="T9" s="46">
        <v>329579.13900000002</v>
      </c>
      <c r="U9" s="46">
        <v>325956.527</v>
      </c>
      <c r="V9" s="46">
        <v>365398.20400000003</v>
      </c>
    </row>
    <row r="10" spans="1:22" x14ac:dyDescent="0.25">
      <c r="A10" s="111" t="s">
        <v>325</v>
      </c>
      <c r="B10" s="46">
        <v>62033.220999999998</v>
      </c>
      <c r="C10" s="46">
        <v>58085.741000000002</v>
      </c>
      <c r="D10" s="46">
        <v>57760.963000000003</v>
      </c>
      <c r="E10" s="46">
        <v>63187.749000000003</v>
      </c>
      <c r="F10" s="46">
        <v>90920.930999999997</v>
      </c>
      <c r="G10" s="46">
        <v>92350.517000000007</v>
      </c>
      <c r="H10" s="46">
        <v>107079.405</v>
      </c>
      <c r="I10" s="46">
        <v>137411.489</v>
      </c>
      <c r="J10" s="46">
        <v>179346.80499999999</v>
      </c>
      <c r="K10" s="46">
        <v>183823</v>
      </c>
      <c r="L10" s="46">
        <v>208956.54300000001</v>
      </c>
      <c r="M10" s="46">
        <v>244665.09599999999</v>
      </c>
      <c r="N10" s="46">
        <v>229560.601</v>
      </c>
      <c r="O10" s="46">
        <v>207566.75</v>
      </c>
      <c r="P10" s="46">
        <v>167539.171</v>
      </c>
      <c r="Q10" s="46">
        <v>190029.052</v>
      </c>
      <c r="R10" s="46">
        <v>191987.851</v>
      </c>
      <c r="S10" s="46">
        <v>196749.95600000001</v>
      </c>
      <c r="T10" s="46">
        <v>180092.83</v>
      </c>
      <c r="U10" s="46">
        <v>234813.715</v>
      </c>
      <c r="V10" s="46">
        <v>231467.41899999999</v>
      </c>
    </row>
    <row r="11" spans="1:22" x14ac:dyDescent="0.25">
      <c r="A11" s="112" t="s">
        <v>326</v>
      </c>
      <c r="B11" s="46">
        <v>2229.9520000000002</v>
      </c>
      <c r="C11" s="46">
        <v>1866.933</v>
      </c>
      <c r="D11" s="46">
        <v>1895.991</v>
      </c>
      <c r="E11" s="46">
        <v>2031.627</v>
      </c>
      <c r="F11" s="46">
        <v>3194.366</v>
      </c>
      <c r="G11" s="46">
        <v>2652.7170000000001</v>
      </c>
      <c r="H11" s="46">
        <v>2122.8879999999999</v>
      </c>
      <c r="I11" s="46">
        <v>2059.7399999999998</v>
      </c>
      <c r="J11" s="46">
        <v>2988.2539999999999</v>
      </c>
      <c r="K11" s="46">
        <v>3610.4879999999998</v>
      </c>
      <c r="L11" s="47">
        <v>6257.0730000000003</v>
      </c>
      <c r="M11" s="46">
        <v>8335.4030000000002</v>
      </c>
      <c r="N11" s="46">
        <v>8599.3979999999992</v>
      </c>
      <c r="O11" s="46">
        <v>9551.4629999999997</v>
      </c>
      <c r="P11" s="46">
        <v>5719.393</v>
      </c>
      <c r="Q11" s="46">
        <v>7346.6940000000004</v>
      </c>
      <c r="R11" s="46">
        <v>7954.9560000000001</v>
      </c>
      <c r="S11" s="46">
        <v>14002.245999999999</v>
      </c>
      <c r="T11" s="46">
        <v>10732.040999999999</v>
      </c>
      <c r="U11" s="46">
        <v>13420.651</v>
      </c>
      <c r="V11" s="46">
        <v>17268.47</v>
      </c>
    </row>
    <row r="12" spans="1:22" x14ac:dyDescent="0.25">
      <c r="A12" s="111" t="s">
        <v>327</v>
      </c>
      <c r="B12" s="46">
        <v>45620.877</v>
      </c>
      <c r="C12" s="46">
        <v>40673.421999999999</v>
      </c>
      <c r="D12" s="46">
        <v>67189.027000000002</v>
      </c>
      <c r="E12" s="46">
        <v>197117.49900000001</v>
      </c>
      <c r="F12" s="46">
        <v>360299.58899999998</v>
      </c>
      <c r="G12" s="46">
        <v>399975.01</v>
      </c>
      <c r="H12" s="46">
        <v>295922.09700000001</v>
      </c>
      <c r="I12" s="46">
        <v>150333.826</v>
      </c>
      <c r="J12" s="46">
        <v>137221.261</v>
      </c>
      <c r="K12" s="46">
        <v>213310.481</v>
      </c>
      <c r="L12" s="46">
        <v>318135.28399999999</v>
      </c>
      <c r="M12" s="46">
        <v>364826.97100000002</v>
      </c>
      <c r="N12" s="46">
        <v>405516.13400000002</v>
      </c>
      <c r="O12" s="46">
        <v>335698.88900000002</v>
      </c>
      <c r="P12" s="46">
        <v>231182.894</v>
      </c>
      <c r="Q12" s="46">
        <v>310816.80900000001</v>
      </c>
      <c r="R12" s="46">
        <v>329945.68400000001</v>
      </c>
      <c r="S12" s="46">
        <v>332912.44199999998</v>
      </c>
      <c r="T12" s="46">
        <v>244464.46400000001</v>
      </c>
      <c r="U12" s="46">
        <v>336779.77299999999</v>
      </c>
      <c r="V12" s="46">
        <v>246697.861</v>
      </c>
    </row>
    <row r="13" spans="1:22" x14ac:dyDescent="0.25">
      <c r="A13" s="112" t="s">
        <v>328</v>
      </c>
      <c r="B13" s="46">
        <v>16002.513000000001</v>
      </c>
      <c r="C13" s="46">
        <v>12104.54</v>
      </c>
      <c r="D13" s="46">
        <v>12261.035</v>
      </c>
      <c r="E13" s="46">
        <v>11916.132</v>
      </c>
      <c r="F13" s="46">
        <v>17304.973000000002</v>
      </c>
      <c r="G13" s="46">
        <v>33609.277000000002</v>
      </c>
      <c r="H13" s="46">
        <v>58985.383000000002</v>
      </c>
      <c r="I13" s="46">
        <v>44517.957000000002</v>
      </c>
      <c r="J13" s="46">
        <v>61517.877999999997</v>
      </c>
      <c r="K13" s="46">
        <v>92304.505999999994</v>
      </c>
      <c r="L13" s="47">
        <v>109721.45600000001</v>
      </c>
      <c r="M13" s="46">
        <v>135319.79999999999</v>
      </c>
      <c r="N13" s="46">
        <v>113148.70299999999</v>
      </c>
      <c r="O13" s="46">
        <v>115171.609</v>
      </c>
      <c r="P13" s="46">
        <v>84901.046000000002</v>
      </c>
      <c r="Q13" s="46">
        <v>90538.736000000004</v>
      </c>
      <c r="R13" s="46">
        <v>98771.517999999996</v>
      </c>
      <c r="S13" s="46">
        <v>111863.208</v>
      </c>
      <c r="T13" s="46">
        <v>106080.632</v>
      </c>
      <c r="U13" s="46">
        <v>104813.13800000001</v>
      </c>
      <c r="V13" s="46">
        <v>115597.15300000001</v>
      </c>
    </row>
    <row r="14" spans="1:22" x14ac:dyDescent="0.25">
      <c r="A14" s="111" t="s">
        <v>329</v>
      </c>
      <c r="B14" s="46">
        <v>4782.3280000000004</v>
      </c>
      <c r="C14" s="46">
        <v>4269.7619999999997</v>
      </c>
      <c r="D14" s="46">
        <v>2552.6799999999998</v>
      </c>
      <c r="E14" s="46">
        <v>3308.0709999999999</v>
      </c>
      <c r="F14" s="46">
        <v>3395.835</v>
      </c>
      <c r="G14" s="46">
        <v>11842.357</v>
      </c>
      <c r="H14" s="46">
        <v>20139.505000000001</v>
      </c>
      <c r="I14" s="46">
        <v>21391.207999999999</v>
      </c>
      <c r="J14" s="46">
        <v>21281.608</v>
      </c>
      <c r="K14" s="46">
        <v>37440.822</v>
      </c>
      <c r="L14" s="46">
        <v>55556.703999999998</v>
      </c>
      <c r="M14" s="46">
        <v>53373.642</v>
      </c>
      <c r="N14" s="46">
        <v>52946.237000000001</v>
      </c>
      <c r="O14" s="46">
        <v>77262.710000000006</v>
      </c>
      <c r="P14" s="46">
        <v>75509.256999999998</v>
      </c>
      <c r="Q14" s="46">
        <v>46315.194000000003</v>
      </c>
      <c r="R14" s="46">
        <v>47587.218999999997</v>
      </c>
      <c r="S14" s="46">
        <v>48655.618000000002</v>
      </c>
      <c r="T14" s="46">
        <v>71017.123999999996</v>
      </c>
      <c r="U14" s="46">
        <v>73875.142999999996</v>
      </c>
      <c r="V14" s="46">
        <v>60024.165999999997</v>
      </c>
    </row>
    <row r="15" spans="1:22" x14ac:dyDescent="0.25">
      <c r="A15" s="112" t="s">
        <v>330</v>
      </c>
      <c r="B15" s="46">
        <v>8197.2379999999994</v>
      </c>
      <c r="C15" s="46">
        <v>9563.5130000000008</v>
      </c>
      <c r="D15" s="46">
        <v>13721.991</v>
      </c>
      <c r="E15" s="46">
        <v>10795.772999999999</v>
      </c>
      <c r="F15" s="46">
        <v>8669.26</v>
      </c>
      <c r="G15" s="46">
        <v>6712.9970000000003</v>
      </c>
      <c r="H15" s="46">
        <v>14282.447</v>
      </c>
      <c r="I15" s="46">
        <v>12293.686</v>
      </c>
      <c r="J15" s="46">
        <v>36506.961000000003</v>
      </c>
      <c r="K15" s="46">
        <v>23608.788</v>
      </c>
      <c r="L15" s="47">
        <v>42672.315000000002</v>
      </c>
      <c r="M15" s="46">
        <v>64096.332000000002</v>
      </c>
      <c r="N15" s="46">
        <v>94401.236999999994</v>
      </c>
      <c r="O15" s="46">
        <v>127120.333</v>
      </c>
      <c r="P15" s="46">
        <v>62781.514999999999</v>
      </c>
      <c r="Q15" s="46">
        <v>77493.205000000002</v>
      </c>
      <c r="R15" s="46">
        <v>13464.723</v>
      </c>
      <c r="S15" s="46">
        <v>15615.584999999999</v>
      </c>
      <c r="T15" s="46">
        <v>35358.743000000002</v>
      </c>
      <c r="U15" s="46">
        <v>38622.177000000003</v>
      </c>
      <c r="V15" s="46">
        <v>64505.279999999999</v>
      </c>
    </row>
    <row r="16" spans="1:22" ht="15.75" thickBot="1" x14ac:dyDescent="0.3">
      <c r="A16" s="28" t="s">
        <v>286</v>
      </c>
      <c r="B16" s="74">
        <f>SUM(B6:B15)</f>
        <v>3547847.7389999996</v>
      </c>
      <c r="C16" s="74">
        <f t="shared" ref="C16:V16" si="0">SUM(C6:C15)</f>
        <v>4148179.236</v>
      </c>
      <c r="D16" s="74">
        <f t="shared" si="0"/>
        <v>4313248.1630000006</v>
      </c>
      <c r="E16" s="73">
        <f t="shared" si="0"/>
        <v>4111760.355</v>
      </c>
      <c r="F16" s="74">
        <f t="shared" si="0"/>
        <v>5797067.5810000002</v>
      </c>
      <c r="G16" s="73">
        <f t="shared" si="0"/>
        <v>6609570.5949999997</v>
      </c>
      <c r="H16" s="74">
        <f t="shared" si="0"/>
        <v>5320092.9190000007</v>
      </c>
      <c r="I16" s="74">
        <f t="shared" si="0"/>
        <v>5205518.7880000006</v>
      </c>
      <c r="J16" s="74">
        <f t="shared" si="0"/>
        <v>5654390.2209999999</v>
      </c>
      <c r="K16" s="74">
        <f t="shared" si="0"/>
        <v>6587934.2220000001</v>
      </c>
      <c r="L16" s="28">
        <f t="shared" si="0"/>
        <v>8319233.2020000005</v>
      </c>
      <c r="M16" s="74">
        <f t="shared" si="0"/>
        <v>9579522.1770000029</v>
      </c>
      <c r="N16" s="74">
        <f t="shared" si="0"/>
        <v>10315584.515999999</v>
      </c>
      <c r="O16" s="74">
        <f t="shared" si="0"/>
        <v>13771150.603999998</v>
      </c>
      <c r="P16" s="73">
        <f t="shared" si="0"/>
        <v>12089066.718999999</v>
      </c>
      <c r="Q16" s="74">
        <f t="shared" si="0"/>
        <v>15719608.728999998</v>
      </c>
      <c r="R16" s="73">
        <f t="shared" si="0"/>
        <v>20053040.77</v>
      </c>
      <c r="S16" s="74">
        <f t="shared" si="0"/>
        <v>19508380.458000001</v>
      </c>
      <c r="T16" s="74">
        <f t="shared" si="0"/>
        <v>16970971.993000001</v>
      </c>
      <c r="U16" s="74">
        <f t="shared" si="0"/>
        <v>13366055.855999999</v>
      </c>
      <c r="V16" s="74">
        <f t="shared" si="0"/>
        <v>9376809.7679999992</v>
      </c>
    </row>
    <row r="17" spans="1:22" s="117" customFormat="1" x14ac:dyDescent="0.25">
      <c r="A17" s="115"/>
      <c r="B17" s="115"/>
      <c r="C17" s="115"/>
      <c r="D17" s="115"/>
      <c r="E17" s="116"/>
      <c r="F17" s="115"/>
      <c r="G17" s="116"/>
      <c r="H17" s="115"/>
      <c r="I17" s="115"/>
      <c r="J17" s="115"/>
      <c r="K17" s="115"/>
      <c r="L17" s="115"/>
      <c r="M17" s="115"/>
      <c r="N17" s="115"/>
      <c r="O17" s="115"/>
      <c r="P17" s="116"/>
      <c r="Q17" s="115"/>
      <c r="R17" s="116"/>
      <c r="S17" s="115"/>
      <c r="T17" s="115"/>
      <c r="U17" s="115"/>
      <c r="V17" s="115"/>
    </row>
    <row r="18" spans="1:22" x14ac:dyDescent="0.25">
      <c r="A18" s="118" t="s">
        <v>332</v>
      </c>
      <c r="B18" s="96"/>
      <c r="C18" s="96"/>
      <c r="D18" s="96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</row>
    <row r="19" spans="1:22" x14ac:dyDescent="0.25">
      <c r="A19" s="118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</row>
    <row r="20" spans="1:22" x14ac:dyDescent="0.25">
      <c r="A20" s="118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</row>
    <row r="21" spans="1:22" x14ac:dyDescent="0.25">
      <c r="A21" s="92" t="s">
        <v>260</v>
      </c>
      <c r="B21" s="92" t="s">
        <v>261</v>
      </c>
      <c r="C21" s="92" t="s">
        <v>262</v>
      </c>
      <c r="D21" s="92" t="s">
        <v>263</v>
      </c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1:22" x14ac:dyDescent="0.25">
      <c r="A22" s="92"/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1:22" ht="15.75" thickBot="1" x14ac:dyDescent="0.3">
      <c r="A23" s="28" t="s">
        <v>320</v>
      </c>
      <c r="B23" s="74" t="s">
        <v>265</v>
      </c>
      <c r="C23" s="74" t="s">
        <v>266</v>
      </c>
      <c r="D23" s="74" t="s">
        <v>267</v>
      </c>
      <c r="E23" s="73" t="s">
        <v>268</v>
      </c>
      <c r="F23" s="74" t="s">
        <v>269</v>
      </c>
      <c r="G23" s="73" t="s">
        <v>270</v>
      </c>
      <c r="H23" s="74" t="s">
        <v>271</v>
      </c>
      <c r="I23" s="74" t="s">
        <v>272</v>
      </c>
      <c r="J23" s="74" t="s">
        <v>273</v>
      </c>
      <c r="K23" s="74" t="s">
        <v>274</v>
      </c>
      <c r="L23" s="28" t="s">
        <v>275</v>
      </c>
      <c r="M23" s="74" t="s">
        <v>276</v>
      </c>
      <c r="N23" s="74" t="s">
        <v>277</v>
      </c>
      <c r="O23" s="74" t="s">
        <v>278</v>
      </c>
      <c r="P23" s="73" t="s">
        <v>279</v>
      </c>
      <c r="Q23" s="74" t="s">
        <v>280</v>
      </c>
      <c r="R23" s="73" t="s">
        <v>281</v>
      </c>
      <c r="S23" s="74" t="s">
        <v>282</v>
      </c>
      <c r="T23" s="74" t="s">
        <v>283</v>
      </c>
      <c r="U23" s="74" t="s">
        <v>284</v>
      </c>
      <c r="V23" s="74" t="s">
        <v>285</v>
      </c>
    </row>
    <row r="24" spans="1:22" x14ac:dyDescent="0.25">
      <c r="A24" s="112" t="s">
        <v>321</v>
      </c>
      <c r="B24" s="46">
        <v>455242.66100000002</v>
      </c>
      <c r="C24" s="46">
        <v>660280.05200000003</v>
      </c>
      <c r="D24" s="46">
        <v>576950.60400000005</v>
      </c>
      <c r="E24" s="46">
        <v>565193.52500000002</v>
      </c>
      <c r="F24" s="46">
        <v>423984.58600000001</v>
      </c>
      <c r="G24" s="46">
        <v>439615.28</v>
      </c>
      <c r="H24" s="46">
        <v>432707.99800000002</v>
      </c>
      <c r="I24" s="46">
        <v>510643.01799999998</v>
      </c>
      <c r="J24" s="46">
        <v>504836.96799999999</v>
      </c>
      <c r="K24" s="46">
        <v>650714.20299999998</v>
      </c>
      <c r="L24" s="47">
        <v>696200.28300000005</v>
      </c>
      <c r="M24" s="46">
        <v>934458.95200000005</v>
      </c>
      <c r="N24" s="46">
        <v>1373656.355</v>
      </c>
      <c r="O24" s="46">
        <v>1764345.4979999999</v>
      </c>
      <c r="P24" s="46">
        <v>836980.304</v>
      </c>
      <c r="Q24" s="46">
        <v>720651.67799999996</v>
      </c>
      <c r="R24" s="46">
        <v>947538.49199999997</v>
      </c>
      <c r="S24" s="46">
        <v>866547.15599999996</v>
      </c>
      <c r="T24" s="46">
        <v>1262092.754</v>
      </c>
      <c r="U24" s="46">
        <v>2153402.5490000001</v>
      </c>
      <c r="V24" s="46">
        <v>2340535.7620000001</v>
      </c>
    </row>
    <row r="25" spans="1:22" x14ac:dyDescent="0.25">
      <c r="A25" s="111" t="s">
        <v>322</v>
      </c>
      <c r="B25" s="46">
        <v>257623.11499999999</v>
      </c>
      <c r="C25" s="46">
        <v>258859.48</v>
      </c>
      <c r="D25" s="46">
        <v>278916.02500000002</v>
      </c>
      <c r="E25" s="46">
        <v>288121.76</v>
      </c>
      <c r="F25" s="46">
        <v>233182.761</v>
      </c>
      <c r="G25" s="46">
        <v>236562.66800000001</v>
      </c>
      <c r="H25" s="46">
        <v>242339.74799999999</v>
      </c>
      <c r="I25" s="46">
        <v>211439.353</v>
      </c>
      <c r="J25" s="46">
        <v>202564.14600000001</v>
      </c>
      <c r="K25" s="46">
        <v>210058.56700000001</v>
      </c>
      <c r="L25" s="46">
        <v>253420.003</v>
      </c>
      <c r="M25" s="46">
        <v>321913.82699999999</v>
      </c>
      <c r="N25" s="46">
        <v>410703.446</v>
      </c>
      <c r="O25" s="46">
        <v>555971.52500000002</v>
      </c>
      <c r="P25" s="46">
        <v>422745.71799999999</v>
      </c>
      <c r="Q25" s="46">
        <v>501296.18699999998</v>
      </c>
      <c r="R25" s="46">
        <v>655819.36800000002</v>
      </c>
      <c r="S25" s="46">
        <v>635123.11199999996</v>
      </c>
      <c r="T25" s="46">
        <v>683740.53399999999</v>
      </c>
      <c r="U25" s="46">
        <v>708199.64599999995</v>
      </c>
      <c r="V25" s="46">
        <v>724640.48199999996</v>
      </c>
    </row>
    <row r="26" spans="1:22" x14ac:dyDescent="0.25">
      <c r="A26" s="112" t="s">
        <v>323</v>
      </c>
      <c r="B26" s="46">
        <v>567663.72499999998</v>
      </c>
      <c r="C26" s="46">
        <v>608006.72199999995</v>
      </c>
      <c r="D26" s="46">
        <v>647593.79</v>
      </c>
      <c r="E26" s="46">
        <v>490051.07299999997</v>
      </c>
      <c r="F26" s="46">
        <v>449747.63900000002</v>
      </c>
      <c r="G26" s="46">
        <v>513753.95799999998</v>
      </c>
      <c r="H26" s="46">
        <v>446703.891</v>
      </c>
      <c r="I26" s="46">
        <v>482782.04</v>
      </c>
      <c r="J26" s="46">
        <v>606355.46600000001</v>
      </c>
      <c r="K26" s="46">
        <v>778812.13600000006</v>
      </c>
      <c r="L26" s="47">
        <v>1013960.316</v>
      </c>
      <c r="M26" s="46">
        <v>1050146.4720000001</v>
      </c>
      <c r="N26" s="46">
        <v>1325419.578</v>
      </c>
      <c r="O26" s="46">
        <v>2230840.577</v>
      </c>
      <c r="P26" s="46">
        <v>1654911.2690000001</v>
      </c>
      <c r="Q26" s="46">
        <v>2569532.6150000002</v>
      </c>
      <c r="R26" s="46">
        <v>3635157.0040000002</v>
      </c>
      <c r="S26" s="46">
        <v>4933724.9950000001</v>
      </c>
      <c r="T26" s="46">
        <v>6152154.1799999997</v>
      </c>
      <c r="U26" s="46">
        <v>7706688.6960000014</v>
      </c>
      <c r="V26" s="46">
        <v>5311507.057</v>
      </c>
    </row>
    <row r="27" spans="1:22" x14ac:dyDescent="0.25">
      <c r="A27" s="111" t="s">
        <v>324</v>
      </c>
      <c r="B27" s="46">
        <v>154664.682</v>
      </c>
      <c r="C27" s="46">
        <v>135894.70699999999</v>
      </c>
      <c r="D27" s="46">
        <v>165239.06700000001</v>
      </c>
      <c r="E27" s="46">
        <v>144871.351</v>
      </c>
      <c r="F27" s="46">
        <v>139729.405</v>
      </c>
      <c r="G27" s="46">
        <v>150289.65900000001</v>
      </c>
      <c r="H27" s="46">
        <v>116169.345</v>
      </c>
      <c r="I27" s="46">
        <v>96083.998999999996</v>
      </c>
      <c r="J27" s="46">
        <v>141653.79399999999</v>
      </c>
      <c r="K27" s="46">
        <v>144515.05799999999</v>
      </c>
      <c r="L27" s="46">
        <v>154362.39199999999</v>
      </c>
      <c r="M27" s="46">
        <v>182524.003</v>
      </c>
      <c r="N27" s="46">
        <v>160934.09700000001</v>
      </c>
      <c r="O27" s="46">
        <v>163641.53400000001</v>
      </c>
      <c r="P27" s="46">
        <v>102101.81</v>
      </c>
      <c r="Q27" s="46">
        <v>113526.41</v>
      </c>
      <c r="R27" s="46">
        <v>145380.54699999999</v>
      </c>
      <c r="S27" s="46">
        <v>141996.63200000001</v>
      </c>
      <c r="T27" s="46">
        <v>187382.34</v>
      </c>
      <c r="U27" s="46">
        <v>156754.69</v>
      </c>
      <c r="V27" s="46">
        <v>153467.99900000001</v>
      </c>
    </row>
    <row r="28" spans="1:22" x14ac:dyDescent="0.25">
      <c r="A28" s="112" t="s">
        <v>325</v>
      </c>
      <c r="B28" s="46">
        <v>300852.641</v>
      </c>
      <c r="C28" s="46">
        <v>320086.13799999998</v>
      </c>
      <c r="D28" s="46">
        <v>342976.75599999999</v>
      </c>
      <c r="E28" s="46">
        <v>299900.11800000002</v>
      </c>
      <c r="F28" s="46">
        <v>247538.283</v>
      </c>
      <c r="G28" s="46">
        <v>220684.065</v>
      </c>
      <c r="H28" s="46">
        <v>214306.86300000001</v>
      </c>
      <c r="I28" s="46">
        <v>187473.98699999999</v>
      </c>
      <c r="J28" s="46">
        <v>191182.89300000001</v>
      </c>
      <c r="K28" s="46">
        <v>178278.41</v>
      </c>
      <c r="L28" s="47">
        <v>258031.03700000001</v>
      </c>
      <c r="M28" s="46">
        <v>333191.44199999998</v>
      </c>
      <c r="N28" s="46">
        <v>441311.82400000002</v>
      </c>
      <c r="O28" s="46">
        <v>550148.05299999996</v>
      </c>
      <c r="P28" s="46">
        <v>393112.402</v>
      </c>
      <c r="Q28" s="46">
        <v>460468.26</v>
      </c>
      <c r="R28" s="46">
        <v>557990.12899999996</v>
      </c>
      <c r="S28" s="46">
        <v>632184.86499999999</v>
      </c>
      <c r="T28" s="46">
        <v>630013.83299999998</v>
      </c>
      <c r="U28" s="46">
        <v>640656.22</v>
      </c>
      <c r="V28" s="46">
        <v>521078.67800000001</v>
      </c>
    </row>
    <row r="29" spans="1:22" x14ac:dyDescent="0.25">
      <c r="A29" s="111" t="s">
        <v>326</v>
      </c>
      <c r="B29" s="46">
        <v>245075.285</v>
      </c>
      <c r="C29" s="46">
        <v>197911.878</v>
      </c>
      <c r="D29" s="46">
        <v>201890.07800000001</v>
      </c>
      <c r="E29" s="46">
        <v>160302.60399999999</v>
      </c>
      <c r="F29" s="46">
        <v>109080.32799999999</v>
      </c>
      <c r="G29" s="46">
        <v>88801.038</v>
      </c>
      <c r="H29" s="46">
        <v>96867.754000000001</v>
      </c>
      <c r="I29" s="46">
        <v>73764.372000000003</v>
      </c>
      <c r="J29" s="46">
        <v>81664.202999999994</v>
      </c>
      <c r="K29" s="46">
        <v>146628.837</v>
      </c>
      <c r="L29" s="46">
        <v>204820.53400000001</v>
      </c>
      <c r="M29" s="46">
        <v>285735.99</v>
      </c>
      <c r="N29" s="46">
        <v>282540.03999999998</v>
      </c>
      <c r="O29" s="46">
        <v>486926.18599999999</v>
      </c>
      <c r="P29" s="46">
        <v>375287.15600000002</v>
      </c>
      <c r="Q29" s="46">
        <v>427149.72600000002</v>
      </c>
      <c r="R29" s="46">
        <v>667860.27</v>
      </c>
      <c r="S29" s="46">
        <v>541558.96499999997</v>
      </c>
      <c r="T29" s="46">
        <v>673844.98</v>
      </c>
      <c r="U29" s="46">
        <v>552893.277</v>
      </c>
      <c r="V29" s="46">
        <v>396585.277</v>
      </c>
    </row>
    <row r="30" spans="1:22" x14ac:dyDescent="0.25">
      <c r="A30" s="112" t="s">
        <v>327</v>
      </c>
      <c r="B30" s="46">
        <v>736927.35900000005</v>
      </c>
      <c r="C30" s="46">
        <v>632605.17000000004</v>
      </c>
      <c r="D30" s="46">
        <v>716929.05299999996</v>
      </c>
      <c r="E30" s="46">
        <v>650024.01599999995</v>
      </c>
      <c r="F30" s="46">
        <v>551876.08400000003</v>
      </c>
      <c r="G30" s="46">
        <v>586842.75199999998</v>
      </c>
      <c r="H30" s="46">
        <v>597233.91899999999</v>
      </c>
      <c r="I30" s="46">
        <v>571993.59</v>
      </c>
      <c r="J30" s="46">
        <v>585054.9</v>
      </c>
      <c r="K30" s="46">
        <v>698294.12600000005</v>
      </c>
      <c r="L30" s="47">
        <v>841175.59699999995</v>
      </c>
      <c r="M30" s="46">
        <v>999143.20799999998</v>
      </c>
      <c r="N30" s="46">
        <v>1276020.686</v>
      </c>
      <c r="O30" s="46">
        <v>1560239.9369999999</v>
      </c>
      <c r="P30" s="46">
        <v>1236790.865</v>
      </c>
      <c r="Q30" s="46">
        <v>1460989.182</v>
      </c>
      <c r="R30" s="46">
        <v>1776254.2490000001</v>
      </c>
      <c r="S30" s="46">
        <v>1870178.436</v>
      </c>
      <c r="T30" s="46">
        <v>1892591.473</v>
      </c>
      <c r="U30" s="46">
        <v>1947314.669</v>
      </c>
      <c r="V30" s="46">
        <v>1746350.621</v>
      </c>
    </row>
    <row r="31" spans="1:22" x14ac:dyDescent="0.25">
      <c r="A31" s="111" t="s">
        <v>328</v>
      </c>
      <c r="B31" s="46">
        <v>948917.86600000004</v>
      </c>
      <c r="C31" s="46">
        <v>1017906.161</v>
      </c>
      <c r="D31" s="46">
        <v>1105242.344</v>
      </c>
      <c r="E31" s="46">
        <v>906278.875</v>
      </c>
      <c r="F31" s="46">
        <v>746233.38600000006</v>
      </c>
      <c r="G31" s="46">
        <v>697040.86600000004</v>
      </c>
      <c r="H31" s="46">
        <v>808060.49399999995</v>
      </c>
      <c r="I31" s="46">
        <v>624701.90899999999</v>
      </c>
      <c r="J31" s="46">
        <v>745750.40399999998</v>
      </c>
      <c r="K31" s="46">
        <v>863280.02099999995</v>
      </c>
      <c r="L31" s="46">
        <v>1164923.791</v>
      </c>
      <c r="M31" s="46">
        <v>1411021.483</v>
      </c>
      <c r="N31" s="46">
        <v>1772114.2039999999</v>
      </c>
      <c r="O31" s="46">
        <v>2264625.3390000002</v>
      </c>
      <c r="P31" s="46">
        <v>2128809.7030000002</v>
      </c>
      <c r="Q31" s="46">
        <v>2404130.0720000002</v>
      </c>
      <c r="R31" s="46">
        <v>2560547.872</v>
      </c>
      <c r="S31" s="46">
        <v>2605170.6519999998</v>
      </c>
      <c r="T31" s="46">
        <v>2285759.469</v>
      </c>
      <c r="U31" s="46">
        <v>2388207.585</v>
      </c>
      <c r="V31" s="46">
        <v>2057567.507</v>
      </c>
    </row>
    <row r="32" spans="1:22" x14ac:dyDescent="0.25">
      <c r="A32" s="112" t="s">
        <v>329</v>
      </c>
      <c r="B32" s="46">
        <v>687731.28</v>
      </c>
      <c r="C32" s="46">
        <v>688815.14500000002</v>
      </c>
      <c r="D32" s="46">
        <v>900695.85699999996</v>
      </c>
      <c r="E32" s="46">
        <v>742870.23</v>
      </c>
      <c r="F32" s="46">
        <v>570513.36100000003</v>
      </c>
      <c r="G32" s="46">
        <v>479012.69300000003</v>
      </c>
      <c r="H32" s="46">
        <v>600396.19900000002</v>
      </c>
      <c r="I32" s="46">
        <v>404450.01799999998</v>
      </c>
      <c r="J32" s="46">
        <v>367505.08500000002</v>
      </c>
      <c r="K32" s="46">
        <v>397479.30099999998</v>
      </c>
      <c r="L32" s="47">
        <v>558129.522</v>
      </c>
      <c r="M32" s="46">
        <v>629510.19700000004</v>
      </c>
      <c r="N32" s="46">
        <v>777887.60800000001</v>
      </c>
      <c r="O32" s="46">
        <v>853457.804</v>
      </c>
      <c r="P32" s="46">
        <v>654232.90300000005</v>
      </c>
      <c r="Q32" s="46">
        <v>690315.68799999997</v>
      </c>
      <c r="R32" s="46">
        <v>760486.18400000001</v>
      </c>
      <c r="S32" s="46">
        <v>695732.84199999995</v>
      </c>
      <c r="T32" s="46">
        <v>683795.72499999998</v>
      </c>
      <c r="U32" s="46">
        <v>741087.81599999999</v>
      </c>
      <c r="V32" s="46">
        <v>560657.52099999995</v>
      </c>
    </row>
    <row r="33" spans="1:22" x14ac:dyDescent="0.25">
      <c r="A33" s="111" t="s">
        <v>330</v>
      </c>
      <c r="B33" s="46">
        <v>292807.22600000002</v>
      </c>
      <c r="C33" s="46">
        <v>305866.33899999998</v>
      </c>
      <c r="D33" s="46">
        <v>465720.94699999999</v>
      </c>
      <c r="E33" s="46">
        <v>444306.02399999998</v>
      </c>
      <c r="F33" s="46">
        <v>483922.73200000002</v>
      </c>
      <c r="G33" s="46">
        <v>471433.52600000001</v>
      </c>
      <c r="H33" s="46">
        <v>868087.37199999997</v>
      </c>
      <c r="I33" s="46">
        <v>867950.44799999997</v>
      </c>
      <c r="J33" s="46">
        <v>665246.91500000004</v>
      </c>
      <c r="K33" s="46">
        <v>717222.49899999995</v>
      </c>
      <c r="L33" s="46">
        <v>865751.54599999997</v>
      </c>
      <c r="M33" s="46">
        <v>782768.49899999995</v>
      </c>
      <c r="N33" s="46">
        <v>774554.36199999996</v>
      </c>
      <c r="O33" s="46">
        <v>1116718.952</v>
      </c>
      <c r="P33" s="46">
        <v>1669701.71</v>
      </c>
      <c r="Q33" s="46">
        <v>1148768.3770000001</v>
      </c>
      <c r="R33" s="46">
        <v>1914946.3049999999</v>
      </c>
      <c r="S33" s="46">
        <v>1184419.416</v>
      </c>
      <c r="T33" s="46">
        <v>1944322.9979999999</v>
      </c>
      <c r="U33" s="46">
        <v>1231148.939</v>
      </c>
      <c r="V33" s="46">
        <v>1742346.352</v>
      </c>
    </row>
    <row r="34" spans="1:22" ht="15.75" thickBot="1" x14ac:dyDescent="0.3">
      <c r="A34" s="28" t="s">
        <v>286</v>
      </c>
      <c r="B34" s="74">
        <f>SUM(B24:B33)</f>
        <v>4647505.84</v>
      </c>
      <c r="C34" s="74">
        <f t="shared" ref="C34:V34" si="1">SUM(C24:C33)</f>
        <v>4826231.7919999994</v>
      </c>
      <c r="D34" s="74">
        <f t="shared" si="1"/>
        <v>5402154.5209999997</v>
      </c>
      <c r="E34" s="73">
        <f t="shared" si="1"/>
        <v>4691919.5760000004</v>
      </c>
      <c r="F34" s="74">
        <f t="shared" si="1"/>
        <v>3955808.5649999999</v>
      </c>
      <c r="G34" s="73">
        <f t="shared" si="1"/>
        <v>3884036.5049999999</v>
      </c>
      <c r="H34" s="74">
        <f t="shared" si="1"/>
        <v>4422873.5830000006</v>
      </c>
      <c r="I34" s="74">
        <f t="shared" si="1"/>
        <v>4031282.7340000002</v>
      </c>
      <c r="J34" s="74">
        <f t="shared" si="1"/>
        <v>4091814.7740000002</v>
      </c>
      <c r="K34" s="74">
        <f t="shared" si="1"/>
        <v>4785283.1579999998</v>
      </c>
      <c r="L34" s="28">
        <f t="shared" si="1"/>
        <v>6010775.0209999997</v>
      </c>
      <c r="M34" s="74">
        <f t="shared" si="1"/>
        <v>6930414.0729999999</v>
      </c>
      <c r="N34" s="74">
        <f t="shared" si="1"/>
        <v>8595142.1999999993</v>
      </c>
      <c r="O34" s="74">
        <f t="shared" si="1"/>
        <v>11546915.404999999</v>
      </c>
      <c r="P34" s="73">
        <f t="shared" si="1"/>
        <v>9474673.8399999999</v>
      </c>
      <c r="Q34" s="74">
        <f t="shared" si="1"/>
        <v>10496828.195</v>
      </c>
      <c r="R34" s="73">
        <f t="shared" si="1"/>
        <v>13621980.42</v>
      </c>
      <c r="S34" s="74">
        <f t="shared" si="1"/>
        <v>14106637.071</v>
      </c>
      <c r="T34" s="74">
        <f t="shared" si="1"/>
        <v>16395698.285999998</v>
      </c>
      <c r="U34" s="74">
        <f t="shared" si="1"/>
        <v>18226354.087000001</v>
      </c>
      <c r="V34" s="74">
        <f t="shared" si="1"/>
        <v>15554737.255999999</v>
      </c>
    </row>
    <row r="36" spans="1:22" ht="153.75" thickBot="1" x14ac:dyDescent="0.3">
      <c r="A36" s="28" t="s">
        <v>264</v>
      </c>
      <c r="B36" s="113" t="s">
        <v>197</v>
      </c>
      <c r="C36" s="113" t="s">
        <v>198</v>
      </c>
      <c r="D36" s="113" t="s">
        <v>199</v>
      </c>
      <c r="E36" s="113" t="s">
        <v>200</v>
      </c>
      <c r="F36" s="113" t="s">
        <v>201</v>
      </c>
      <c r="G36" s="113" t="s">
        <v>202</v>
      </c>
      <c r="H36" s="113" t="s">
        <v>203</v>
      </c>
      <c r="I36" s="113" t="s">
        <v>204</v>
      </c>
      <c r="J36" s="113" t="s">
        <v>205</v>
      </c>
      <c r="K36" s="113" t="s">
        <v>206</v>
      </c>
      <c r="L36" s="114" t="s">
        <v>286</v>
      </c>
    </row>
    <row r="37" spans="1:22" x14ac:dyDescent="0.25">
      <c r="A37" s="46" t="s">
        <v>265</v>
      </c>
      <c r="B37" s="46">
        <v>2534870.2450000001</v>
      </c>
      <c r="C37" s="46">
        <v>96439.933999999994</v>
      </c>
      <c r="D37" s="46">
        <v>326512.27799999999</v>
      </c>
      <c r="E37" s="46">
        <v>451159.15299999999</v>
      </c>
      <c r="F37" s="46">
        <v>62033.220999999998</v>
      </c>
      <c r="G37" s="46">
        <v>2229.9520000000002</v>
      </c>
      <c r="H37" s="46">
        <v>45620.877</v>
      </c>
      <c r="I37" s="46">
        <v>16002.513000000001</v>
      </c>
      <c r="J37" s="46">
        <v>4782.3280000000004</v>
      </c>
      <c r="K37" s="46">
        <v>8197.2379999999994</v>
      </c>
      <c r="L37" s="46">
        <f t="shared" ref="L37:L57" si="2">SUM(B37:K37)</f>
        <v>3547847.7389999996</v>
      </c>
    </row>
    <row r="38" spans="1:22" x14ac:dyDescent="0.25">
      <c r="A38" s="47" t="s">
        <v>266</v>
      </c>
      <c r="B38" s="46">
        <v>3138829.7680000002</v>
      </c>
      <c r="C38" s="46">
        <v>97823.202000000005</v>
      </c>
      <c r="D38" s="46">
        <v>391523.65700000001</v>
      </c>
      <c r="E38" s="46">
        <v>393438.69799999997</v>
      </c>
      <c r="F38" s="46">
        <v>58085.741000000002</v>
      </c>
      <c r="G38" s="46">
        <v>1866.933</v>
      </c>
      <c r="H38" s="46">
        <v>40673.421999999999</v>
      </c>
      <c r="I38" s="46">
        <v>12104.54</v>
      </c>
      <c r="J38" s="46">
        <v>4269.7619999999997</v>
      </c>
      <c r="K38" s="46">
        <v>9563.5130000000008</v>
      </c>
      <c r="L38" s="47">
        <f t="shared" si="2"/>
        <v>4148179.236</v>
      </c>
    </row>
    <row r="39" spans="1:22" x14ac:dyDescent="0.25">
      <c r="A39" s="46" t="s">
        <v>267</v>
      </c>
      <c r="B39" s="46">
        <v>3341749.9709999999</v>
      </c>
      <c r="C39" s="46">
        <v>81926.697</v>
      </c>
      <c r="D39" s="46">
        <v>385570.52299999999</v>
      </c>
      <c r="E39" s="46">
        <v>348619.28499999997</v>
      </c>
      <c r="F39" s="46">
        <v>57760.963000000003</v>
      </c>
      <c r="G39" s="46">
        <v>1895.991</v>
      </c>
      <c r="H39" s="46">
        <v>67189.027000000002</v>
      </c>
      <c r="I39" s="46">
        <v>12261.035</v>
      </c>
      <c r="J39" s="46">
        <v>2552.6799999999998</v>
      </c>
      <c r="K39" s="46">
        <v>13721.991</v>
      </c>
      <c r="L39" s="46">
        <f t="shared" si="2"/>
        <v>4313248.1630000006</v>
      </c>
    </row>
    <row r="40" spans="1:22" x14ac:dyDescent="0.25">
      <c r="A40" s="47" t="s">
        <v>268</v>
      </c>
      <c r="B40" s="46">
        <v>3097731.3829999999</v>
      </c>
      <c r="C40" s="46">
        <v>91223.45</v>
      </c>
      <c r="D40" s="46">
        <v>299950.92599999998</v>
      </c>
      <c r="E40" s="46">
        <v>334497.745</v>
      </c>
      <c r="F40" s="46">
        <v>63187.749000000003</v>
      </c>
      <c r="G40" s="46">
        <v>2031.627</v>
      </c>
      <c r="H40" s="46">
        <v>197117.49900000001</v>
      </c>
      <c r="I40" s="46">
        <v>11916.132</v>
      </c>
      <c r="J40" s="46">
        <v>3308.0709999999999</v>
      </c>
      <c r="K40" s="46">
        <v>10795.772999999999</v>
      </c>
      <c r="L40" s="47">
        <f t="shared" si="2"/>
        <v>4111760.355</v>
      </c>
    </row>
    <row r="41" spans="1:22" x14ac:dyDescent="0.25">
      <c r="A41" s="46" t="s">
        <v>269</v>
      </c>
      <c r="B41" s="46">
        <v>4373531.3940000003</v>
      </c>
      <c r="C41" s="46">
        <v>80235.737999999998</v>
      </c>
      <c r="D41" s="46">
        <v>513735.533</v>
      </c>
      <c r="E41" s="46">
        <v>345779.962</v>
      </c>
      <c r="F41" s="46">
        <v>90920.930999999997</v>
      </c>
      <c r="G41" s="46">
        <v>3194.366</v>
      </c>
      <c r="H41" s="46">
        <v>360299.58899999998</v>
      </c>
      <c r="I41" s="46">
        <v>17304.973000000002</v>
      </c>
      <c r="J41" s="46">
        <v>3395.835</v>
      </c>
      <c r="K41" s="46">
        <v>8669.26</v>
      </c>
      <c r="L41" s="46">
        <f t="shared" si="2"/>
        <v>5797067.5810000002</v>
      </c>
    </row>
    <row r="42" spans="1:22" x14ac:dyDescent="0.25">
      <c r="A42" s="47" t="s">
        <v>270</v>
      </c>
      <c r="B42" s="46">
        <v>4930290.6859999998</v>
      </c>
      <c r="C42" s="46">
        <v>82364.570999999996</v>
      </c>
      <c r="D42" s="46">
        <v>669078.91</v>
      </c>
      <c r="E42" s="46">
        <v>380693.55300000001</v>
      </c>
      <c r="F42" s="46">
        <v>92350.517000000007</v>
      </c>
      <c r="G42" s="46">
        <v>2652.7170000000001</v>
      </c>
      <c r="H42" s="46">
        <v>399975.01</v>
      </c>
      <c r="I42" s="46">
        <v>33609.277000000002</v>
      </c>
      <c r="J42" s="46">
        <v>11842.357</v>
      </c>
      <c r="K42" s="46">
        <v>6712.9970000000003</v>
      </c>
      <c r="L42" s="47">
        <f t="shared" si="2"/>
        <v>6609570.5949999997</v>
      </c>
    </row>
    <row r="43" spans="1:22" x14ac:dyDescent="0.25">
      <c r="A43" s="46" t="s">
        <v>271</v>
      </c>
      <c r="B43" s="46">
        <v>3626256.423</v>
      </c>
      <c r="C43" s="46">
        <v>107749.516</v>
      </c>
      <c r="D43" s="46">
        <v>720637.04799999995</v>
      </c>
      <c r="E43" s="46">
        <v>366918.20699999999</v>
      </c>
      <c r="F43" s="46">
        <v>107079.405</v>
      </c>
      <c r="G43" s="46">
        <v>2122.8879999999999</v>
      </c>
      <c r="H43" s="46">
        <v>295922.09700000001</v>
      </c>
      <c r="I43" s="46">
        <v>58985.383000000002</v>
      </c>
      <c r="J43" s="46">
        <v>20139.505000000001</v>
      </c>
      <c r="K43" s="46">
        <v>14282.447</v>
      </c>
      <c r="L43" s="46">
        <f t="shared" si="2"/>
        <v>5320092.9190000007</v>
      </c>
    </row>
    <row r="44" spans="1:22" x14ac:dyDescent="0.25">
      <c r="A44" s="47" t="s">
        <v>272</v>
      </c>
      <c r="B44" s="46">
        <v>3647619.764</v>
      </c>
      <c r="C44" s="46">
        <v>119555.675</v>
      </c>
      <c r="D44" s="46">
        <v>719522.13100000005</v>
      </c>
      <c r="E44" s="46">
        <v>350813.31199999998</v>
      </c>
      <c r="F44" s="46">
        <v>137411.489</v>
      </c>
      <c r="G44" s="46">
        <v>2059.7399999999998</v>
      </c>
      <c r="H44" s="46">
        <v>150333.826</v>
      </c>
      <c r="I44" s="46">
        <v>44517.957000000002</v>
      </c>
      <c r="J44" s="46">
        <v>21391.207999999999</v>
      </c>
      <c r="K44" s="46">
        <v>12293.686</v>
      </c>
      <c r="L44" s="47">
        <f t="shared" si="2"/>
        <v>5205518.7880000006</v>
      </c>
    </row>
    <row r="45" spans="1:22" x14ac:dyDescent="0.25">
      <c r="A45" s="46" t="s">
        <v>273</v>
      </c>
      <c r="B45" s="46">
        <v>3769557.5490000001</v>
      </c>
      <c r="C45" s="46">
        <v>156564.93799999999</v>
      </c>
      <c r="D45" s="46">
        <v>776026.94200000004</v>
      </c>
      <c r="E45" s="46">
        <v>513378.02500000002</v>
      </c>
      <c r="F45" s="46">
        <v>179346.80499999999</v>
      </c>
      <c r="G45" s="46">
        <v>2988.2539999999999</v>
      </c>
      <c r="H45" s="46">
        <v>137221.261</v>
      </c>
      <c r="I45" s="46">
        <v>61517.877999999997</v>
      </c>
      <c r="J45" s="46">
        <v>21281.608</v>
      </c>
      <c r="K45" s="46">
        <v>36506.961000000003</v>
      </c>
      <c r="L45" s="46">
        <f t="shared" si="2"/>
        <v>5654390.2209999999</v>
      </c>
    </row>
    <row r="46" spans="1:22" x14ac:dyDescent="0.25">
      <c r="A46" s="47" t="s">
        <v>274</v>
      </c>
      <c r="B46" s="46">
        <v>4393977.8490000004</v>
      </c>
      <c r="C46" s="46">
        <v>179721.72899999999</v>
      </c>
      <c r="D46" s="46">
        <v>842436.30799999996</v>
      </c>
      <c r="E46" s="46">
        <v>617700.25100000005</v>
      </c>
      <c r="F46" s="46">
        <v>183823</v>
      </c>
      <c r="G46" s="46">
        <v>3610.4879999999998</v>
      </c>
      <c r="H46" s="46">
        <v>213310.481</v>
      </c>
      <c r="I46" s="46">
        <v>92304.505999999994</v>
      </c>
      <c r="J46" s="46">
        <v>37440.822</v>
      </c>
      <c r="K46" s="46">
        <v>23608.788</v>
      </c>
      <c r="L46" s="47">
        <f t="shared" si="2"/>
        <v>6587934.2220000001</v>
      </c>
    </row>
    <row r="47" spans="1:22" x14ac:dyDescent="0.25">
      <c r="A47" s="47" t="s">
        <v>275</v>
      </c>
      <c r="B47" s="46">
        <v>5804696.1050000004</v>
      </c>
      <c r="C47" s="46">
        <v>167584.704</v>
      </c>
      <c r="D47" s="46">
        <v>1024950.1949999999</v>
      </c>
      <c r="E47" s="46">
        <v>580702.82299999997</v>
      </c>
      <c r="F47" s="46">
        <v>208956.54300000001</v>
      </c>
      <c r="G47" s="46">
        <v>6257.0730000000003</v>
      </c>
      <c r="H47" s="46">
        <v>318135.28399999999</v>
      </c>
      <c r="I47" s="46">
        <v>109721.45600000001</v>
      </c>
      <c r="J47" s="46">
        <v>55556.703999999998</v>
      </c>
      <c r="K47" s="46">
        <v>42672.315000000002</v>
      </c>
      <c r="L47" s="47">
        <f t="shared" si="2"/>
        <v>8319233.2020000005</v>
      </c>
    </row>
    <row r="48" spans="1:22" x14ac:dyDescent="0.25">
      <c r="A48" s="46" t="s">
        <v>276</v>
      </c>
      <c r="B48" s="46">
        <v>6601215.6200000001</v>
      </c>
      <c r="C48" s="46">
        <v>178192.185</v>
      </c>
      <c r="D48" s="46">
        <v>1413404.8259999999</v>
      </c>
      <c r="E48" s="46">
        <v>516092.30200000003</v>
      </c>
      <c r="F48" s="46">
        <v>244665.09599999999</v>
      </c>
      <c r="G48" s="46">
        <v>8335.4030000000002</v>
      </c>
      <c r="H48" s="46">
        <v>364826.97100000002</v>
      </c>
      <c r="I48" s="46">
        <v>135319.79999999999</v>
      </c>
      <c r="J48" s="46">
        <v>53373.642</v>
      </c>
      <c r="K48" s="46">
        <v>64096.332000000002</v>
      </c>
      <c r="L48" s="46">
        <f t="shared" si="2"/>
        <v>9579522.1770000029</v>
      </c>
    </row>
    <row r="49" spans="1:12" x14ac:dyDescent="0.25">
      <c r="A49" s="47" t="s">
        <v>277</v>
      </c>
      <c r="B49" s="46">
        <v>7481896.3789999997</v>
      </c>
      <c r="C49" s="46">
        <v>143463.21799999999</v>
      </c>
      <c r="D49" s="46">
        <v>1384917.3659999999</v>
      </c>
      <c r="E49" s="46">
        <v>401135.24300000002</v>
      </c>
      <c r="F49" s="46">
        <v>229560.601</v>
      </c>
      <c r="G49" s="46">
        <v>8599.3979999999992</v>
      </c>
      <c r="H49" s="46">
        <v>405516.13400000002</v>
      </c>
      <c r="I49" s="46">
        <v>113148.70299999999</v>
      </c>
      <c r="J49" s="46">
        <v>52946.237000000001</v>
      </c>
      <c r="K49" s="46">
        <v>94401.236999999994</v>
      </c>
      <c r="L49" s="47">
        <f t="shared" si="2"/>
        <v>10315584.515999999</v>
      </c>
    </row>
    <row r="50" spans="1:12" x14ac:dyDescent="0.25">
      <c r="A50" s="46" t="s">
        <v>278</v>
      </c>
      <c r="B50" s="46">
        <v>10412221.812999999</v>
      </c>
      <c r="C50" s="46">
        <v>143890.59899999999</v>
      </c>
      <c r="D50" s="46">
        <v>1968504.6240000001</v>
      </c>
      <c r="E50" s="46">
        <v>374161.81400000001</v>
      </c>
      <c r="F50" s="46">
        <v>207566.75</v>
      </c>
      <c r="G50" s="46">
        <v>9551.4629999999997</v>
      </c>
      <c r="H50" s="46">
        <v>335698.88900000002</v>
      </c>
      <c r="I50" s="46">
        <v>115171.609</v>
      </c>
      <c r="J50" s="46">
        <v>77262.710000000006</v>
      </c>
      <c r="K50" s="46">
        <v>127120.333</v>
      </c>
      <c r="L50" s="46">
        <f t="shared" si="2"/>
        <v>13771150.603999998</v>
      </c>
    </row>
    <row r="51" spans="1:12" x14ac:dyDescent="0.25">
      <c r="A51" s="47" t="s">
        <v>279</v>
      </c>
      <c r="B51" s="46">
        <v>9560549.1889999993</v>
      </c>
      <c r="C51" s="46">
        <v>157357.26300000001</v>
      </c>
      <c r="D51" s="46">
        <v>1469522.861</v>
      </c>
      <c r="E51" s="46">
        <v>274004.13</v>
      </c>
      <c r="F51" s="46">
        <v>167539.171</v>
      </c>
      <c r="G51" s="46">
        <v>5719.393</v>
      </c>
      <c r="H51" s="46">
        <v>231182.894</v>
      </c>
      <c r="I51" s="46">
        <v>84901.046000000002</v>
      </c>
      <c r="J51" s="46">
        <v>75509.256999999998</v>
      </c>
      <c r="K51" s="46">
        <v>62781.514999999999</v>
      </c>
      <c r="L51" s="47">
        <f t="shared" si="2"/>
        <v>12089066.718999999</v>
      </c>
    </row>
    <row r="52" spans="1:12" x14ac:dyDescent="0.25">
      <c r="A52" s="46" t="s">
        <v>280</v>
      </c>
      <c r="B52" s="46">
        <v>13066561.892999999</v>
      </c>
      <c r="C52" s="46">
        <v>207953.48499999999</v>
      </c>
      <c r="D52" s="46">
        <v>1400876.9180000001</v>
      </c>
      <c r="E52" s="46">
        <v>321676.74300000002</v>
      </c>
      <c r="F52" s="46">
        <v>190029.052</v>
      </c>
      <c r="G52" s="46">
        <v>7346.6940000000004</v>
      </c>
      <c r="H52" s="46">
        <v>310816.80900000001</v>
      </c>
      <c r="I52" s="46">
        <v>90538.736000000004</v>
      </c>
      <c r="J52" s="46">
        <v>46315.194000000003</v>
      </c>
      <c r="K52" s="46">
        <v>77493.205000000002</v>
      </c>
      <c r="L52" s="46">
        <f t="shared" si="2"/>
        <v>15719608.728999998</v>
      </c>
    </row>
    <row r="53" spans="1:12" x14ac:dyDescent="0.25">
      <c r="A53" s="47" t="s">
        <v>281</v>
      </c>
      <c r="B53" s="46">
        <v>16836784.859999999</v>
      </c>
      <c r="C53" s="46">
        <v>189437.50899999999</v>
      </c>
      <c r="D53" s="46">
        <v>2028232.5490000001</v>
      </c>
      <c r="E53" s="46">
        <v>308873.90100000001</v>
      </c>
      <c r="F53" s="46">
        <v>191987.851</v>
      </c>
      <c r="G53" s="46">
        <v>7954.9560000000001</v>
      </c>
      <c r="H53" s="46">
        <v>329945.68400000001</v>
      </c>
      <c r="I53" s="46">
        <v>98771.517999999996</v>
      </c>
      <c r="J53" s="46">
        <v>47587.218999999997</v>
      </c>
      <c r="K53" s="46">
        <v>13464.723</v>
      </c>
      <c r="L53" s="47">
        <f t="shared" si="2"/>
        <v>20053040.77</v>
      </c>
    </row>
    <row r="54" spans="1:12" x14ac:dyDescent="0.25">
      <c r="A54" s="46" t="s">
        <v>282</v>
      </c>
      <c r="B54" s="46">
        <v>16767746.028999999</v>
      </c>
      <c r="C54" s="46">
        <v>226763.266</v>
      </c>
      <c r="D54" s="46">
        <v>1494402.0989999999</v>
      </c>
      <c r="E54" s="46">
        <v>299670.00900000002</v>
      </c>
      <c r="F54" s="46">
        <v>196749.95600000001</v>
      </c>
      <c r="G54" s="46">
        <v>14002.245999999999</v>
      </c>
      <c r="H54" s="46">
        <v>332912.44199999998</v>
      </c>
      <c r="I54" s="46">
        <v>111863.208</v>
      </c>
      <c r="J54" s="46">
        <v>48655.618000000002</v>
      </c>
      <c r="K54" s="46">
        <v>15615.584999999999</v>
      </c>
      <c r="L54" s="46">
        <f t="shared" si="2"/>
        <v>19508380.458000001</v>
      </c>
    </row>
    <row r="55" spans="1:12" x14ac:dyDescent="0.25">
      <c r="A55" s="47" t="s">
        <v>283</v>
      </c>
      <c r="B55" s="46">
        <v>14703450.045</v>
      </c>
      <c r="C55" s="46">
        <v>180279.269</v>
      </c>
      <c r="D55" s="46">
        <v>1109917.706</v>
      </c>
      <c r="E55" s="46">
        <v>329579.13900000002</v>
      </c>
      <c r="F55" s="46">
        <v>180092.83</v>
      </c>
      <c r="G55" s="46">
        <v>10732.040999999999</v>
      </c>
      <c r="H55" s="46">
        <v>244464.46400000001</v>
      </c>
      <c r="I55" s="46">
        <v>106080.632</v>
      </c>
      <c r="J55" s="46">
        <v>71017.123999999996</v>
      </c>
      <c r="K55" s="46">
        <v>35358.743000000002</v>
      </c>
      <c r="L55" s="47">
        <f t="shared" si="2"/>
        <v>16970971.993000001</v>
      </c>
    </row>
    <row r="56" spans="1:12" x14ac:dyDescent="0.25">
      <c r="A56" s="46" t="s">
        <v>284</v>
      </c>
      <c r="B56" s="46">
        <v>10805140.044</v>
      </c>
      <c r="C56" s="46">
        <v>241868.83900000001</v>
      </c>
      <c r="D56" s="46">
        <v>1190765.8489999999</v>
      </c>
      <c r="E56" s="46">
        <v>325956.527</v>
      </c>
      <c r="F56" s="46">
        <v>234813.715</v>
      </c>
      <c r="G56" s="46">
        <v>13420.651</v>
      </c>
      <c r="H56" s="46">
        <v>336779.77299999999</v>
      </c>
      <c r="I56" s="46">
        <v>104813.13800000001</v>
      </c>
      <c r="J56" s="46">
        <v>73875.142999999996</v>
      </c>
      <c r="K56" s="46">
        <v>38622.177000000003</v>
      </c>
      <c r="L56" s="46">
        <f t="shared" si="2"/>
        <v>13366055.855999999</v>
      </c>
    </row>
    <row r="57" spans="1:12" x14ac:dyDescent="0.25">
      <c r="A57" s="47" t="s">
        <v>285</v>
      </c>
      <c r="B57" s="46">
        <v>7336043.2860000003</v>
      </c>
      <c r="C57" s="46">
        <v>217016.85200000001</v>
      </c>
      <c r="D57" s="46">
        <v>722791.07700000005</v>
      </c>
      <c r="E57" s="46">
        <v>365398.20400000003</v>
      </c>
      <c r="F57" s="46">
        <v>231467.41899999999</v>
      </c>
      <c r="G57" s="46">
        <v>17268.47</v>
      </c>
      <c r="H57" s="46">
        <v>246697.861</v>
      </c>
      <c r="I57" s="46">
        <v>115597.15300000001</v>
      </c>
      <c r="J57" s="46">
        <v>60024.165999999997</v>
      </c>
      <c r="K57" s="46">
        <v>64505.279999999999</v>
      </c>
      <c r="L57" s="47">
        <f t="shared" si="2"/>
        <v>9376809.7679999992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zoomScale="80" zoomScaleNormal="80" workbookViewId="0">
      <selection activeCell="B32" sqref="B32"/>
    </sheetView>
  </sheetViews>
  <sheetFormatPr baseColWidth="10" defaultRowHeight="15" x14ac:dyDescent="0.25"/>
  <cols>
    <col min="2" max="2" width="15.7109375" customWidth="1"/>
    <col min="4" max="4" width="15" customWidth="1"/>
    <col min="9" max="9" width="2.85546875" customWidth="1"/>
    <col min="10" max="10" width="3.42578125" customWidth="1"/>
  </cols>
  <sheetData>
    <row r="1" spans="1:10" x14ac:dyDescent="0.25">
      <c r="A1" s="7" t="s">
        <v>16</v>
      </c>
    </row>
    <row r="4" spans="1:10" x14ac:dyDescent="0.25">
      <c r="A4" s="108" t="s">
        <v>17</v>
      </c>
      <c r="B4" s="108"/>
      <c r="C4" s="108"/>
      <c r="D4" s="108"/>
    </row>
    <row r="5" spans="1:10" ht="60" x14ac:dyDescent="0.25">
      <c r="A5" s="51" t="s">
        <v>1</v>
      </c>
      <c r="B5" s="28" t="s">
        <v>74</v>
      </c>
      <c r="C5" s="28" t="s">
        <v>39</v>
      </c>
      <c r="D5" s="28" t="s">
        <v>24</v>
      </c>
    </row>
    <row r="6" spans="1:10" x14ac:dyDescent="0.25">
      <c r="A6" s="31">
        <v>1995</v>
      </c>
      <c r="B6" s="46">
        <f>'Export '!K2</f>
        <v>8197.2379999999994</v>
      </c>
      <c r="C6" s="33">
        <v>37472184</v>
      </c>
      <c r="D6" s="29">
        <f t="shared" ref="D6:D26" si="0">(B6/C6)*1000</f>
        <v>0.21875527724778462</v>
      </c>
      <c r="F6" s="7" t="s">
        <v>40</v>
      </c>
      <c r="I6" s="1" t="s">
        <v>6</v>
      </c>
      <c r="J6" s="7" t="s">
        <v>41</v>
      </c>
    </row>
    <row r="7" spans="1:10" x14ac:dyDescent="0.25">
      <c r="A7" s="32">
        <v>1996</v>
      </c>
      <c r="B7" s="46">
        <f>'Export '!K3</f>
        <v>9563.5130000000008</v>
      </c>
      <c r="C7" s="34">
        <v>38068050</v>
      </c>
      <c r="D7" s="29">
        <f t="shared" si="0"/>
        <v>0.25122150990134773</v>
      </c>
    </row>
    <row r="8" spans="1:10" x14ac:dyDescent="0.25">
      <c r="A8" s="31">
        <v>1997</v>
      </c>
      <c r="B8" s="46">
        <f>'Export '!K4</f>
        <v>13721.991</v>
      </c>
      <c r="C8" s="33">
        <v>38635691</v>
      </c>
      <c r="D8" s="29">
        <f t="shared" si="0"/>
        <v>0.3551635973069564</v>
      </c>
    </row>
    <row r="9" spans="1:10" x14ac:dyDescent="0.25">
      <c r="A9" s="32">
        <v>1998</v>
      </c>
      <c r="B9" s="46">
        <f>'Export '!K5</f>
        <v>10795.772999999999</v>
      </c>
      <c r="C9" s="34">
        <v>39184456</v>
      </c>
      <c r="D9" s="29">
        <f t="shared" si="0"/>
        <v>0.27551162124083078</v>
      </c>
    </row>
    <row r="10" spans="1:10" x14ac:dyDescent="0.25">
      <c r="A10" s="31">
        <v>1999</v>
      </c>
      <c r="B10" s="46">
        <f>'Export '!K6</f>
        <v>8669.26</v>
      </c>
      <c r="C10" s="33">
        <v>39730798</v>
      </c>
      <c r="D10" s="29">
        <f t="shared" si="0"/>
        <v>0.21819999688906325</v>
      </c>
    </row>
    <row r="11" spans="1:10" x14ac:dyDescent="0.25">
      <c r="A11" s="32">
        <v>2000</v>
      </c>
      <c r="B11" s="46">
        <f>'Export '!K7</f>
        <v>6712.9970000000003</v>
      </c>
      <c r="C11" s="34">
        <v>40295563</v>
      </c>
      <c r="D11" s="29">
        <f t="shared" si="0"/>
        <v>0.16659394981030543</v>
      </c>
    </row>
    <row r="12" spans="1:10" x14ac:dyDescent="0.25">
      <c r="A12" s="31">
        <v>2001</v>
      </c>
      <c r="B12" s="46">
        <f>'Export '!K8</f>
        <v>14282.447</v>
      </c>
      <c r="C12" s="33">
        <v>40813541</v>
      </c>
      <c r="D12" s="29">
        <f t="shared" si="0"/>
        <v>0.3499438335918954</v>
      </c>
    </row>
    <row r="13" spans="1:10" x14ac:dyDescent="0.25">
      <c r="A13" s="32">
        <v>2002</v>
      </c>
      <c r="B13" s="46">
        <f>'Export '!K9</f>
        <v>12293.686</v>
      </c>
      <c r="C13" s="34">
        <v>41328824</v>
      </c>
      <c r="D13" s="29">
        <f t="shared" si="0"/>
        <v>0.29746033906021618</v>
      </c>
    </row>
    <row r="14" spans="1:10" x14ac:dyDescent="0.25">
      <c r="A14" s="31">
        <v>2003</v>
      </c>
      <c r="B14" s="46">
        <f>'Export '!K10</f>
        <v>36506.961000000003</v>
      </c>
      <c r="C14" s="33">
        <v>41848959</v>
      </c>
      <c r="D14" s="29">
        <f t="shared" si="0"/>
        <v>0.8723505165325619</v>
      </c>
    </row>
    <row r="15" spans="1:10" x14ac:dyDescent="0.25">
      <c r="A15" s="32">
        <v>2004</v>
      </c>
      <c r="B15" s="46">
        <f>'Export '!K11</f>
        <v>23608.788</v>
      </c>
      <c r="C15" s="34">
        <v>42368489</v>
      </c>
      <c r="D15" s="29">
        <f t="shared" si="0"/>
        <v>0.55722515853704391</v>
      </c>
    </row>
    <row r="16" spans="1:10" x14ac:dyDescent="0.25">
      <c r="A16" s="31">
        <v>2005</v>
      </c>
      <c r="B16" s="46">
        <f>'Export '!K12</f>
        <v>42672.315000000002</v>
      </c>
      <c r="C16" s="33">
        <v>42888592</v>
      </c>
      <c r="D16" s="29">
        <f t="shared" si="0"/>
        <v>0.99495723711330974</v>
      </c>
    </row>
    <row r="17" spans="1:10" x14ac:dyDescent="0.25">
      <c r="A17" s="32">
        <v>2006</v>
      </c>
      <c r="B17" s="46">
        <f>'Export '!K13</f>
        <v>64096.332000000002</v>
      </c>
      <c r="C17" s="34">
        <v>43405956</v>
      </c>
      <c r="D17" s="29">
        <f t="shared" si="0"/>
        <v>1.4766713581887243</v>
      </c>
    </row>
    <row r="18" spans="1:10" x14ac:dyDescent="0.25">
      <c r="A18" s="31">
        <v>2007</v>
      </c>
      <c r="B18" s="46">
        <f>'Export '!K14</f>
        <v>94401.236999999994</v>
      </c>
      <c r="C18" s="33">
        <v>43926929</v>
      </c>
      <c r="D18" s="29">
        <f t="shared" si="0"/>
        <v>2.1490515988495345</v>
      </c>
    </row>
    <row r="19" spans="1:10" x14ac:dyDescent="0.25">
      <c r="A19" s="32">
        <v>2008</v>
      </c>
      <c r="B19" s="46">
        <f>'Export '!K15</f>
        <v>127120.333</v>
      </c>
      <c r="C19" s="34">
        <v>44451147</v>
      </c>
      <c r="D19" s="29">
        <f t="shared" si="0"/>
        <v>2.8597762167981853</v>
      </c>
    </row>
    <row r="20" spans="1:10" x14ac:dyDescent="0.25">
      <c r="A20" s="31">
        <v>2009</v>
      </c>
      <c r="B20" s="46">
        <f>'Export '!K16</f>
        <v>62781.514999999999</v>
      </c>
      <c r="C20" s="33">
        <v>44978832</v>
      </c>
      <c r="D20" s="29">
        <f t="shared" si="0"/>
        <v>1.3958013627388099</v>
      </c>
    </row>
    <row r="21" spans="1:10" x14ac:dyDescent="0.25">
      <c r="A21" s="32">
        <v>2010</v>
      </c>
      <c r="B21" s="46">
        <f>'Export '!K17</f>
        <v>77493.205000000002</v>
      </c>
      <c r="C21" s="34">
        <v>45509584</v>
      </c>
      <c r="D21" s="29">
        <f t="shared" si="0"/>
        <v>1.7027886917182105</v>
      </c>
    </row>
    <row r="22" spans="1:10" x14ac:dyDescent="0.25">
      <c r="A22" s="31">
        <v>2011</v>
      </c>
      <c r="B22" s="46">
        <f>'Export '!K18</f>
        <v>13464.723</v>
      </c>
      <c r="C22" s="33">
        <v>46044601</v>
      </c>
      <c r="D22" s="29">
        <f t="shared" si="0"/>
        <v>0.29242783535033784</v>
      </c>
    </row>
    <row r="23" spans="1:10" x14ac:dyDescent="0.25">
      <c r="A23" s="32">
        <v>2012</v>
      </c>
      <c r="B23" s="46">
        <f>'Export '!K19</f>
        <v>15615.584999999999</v>
      </c>
      <c r="C23" s="34">
        <v>46581823</v>
      </c>
      <c r="D23" s="29">
        <f t="shared" si="0"/>
        <v>0.33522915150830401</v>
      </c>
    </row>
    <row r="24" spans="1:10" x14ac:dyDescent="0.25">
      <c r="A24" s="31">
        <v>2013</v>
      </c>
      <c r="B24" s="46">
        <f>'Export '!K20</f>
        <v>35358.743000000002</v>
      </c>
      <c r="C24" s="33">
        <v>47121089</v>
      </c>
      <c r="D24" s="29">
        <f t="shared" si="0"/>
        <v>0.75038042945060124</v>
      </c>
    </row>
    <row r="25" spans="1:10" x14ac:dyDescent="0.25">
      <c r="A25" s="32">
        <v>2014</v>
      </c>
      <c r="B25" s="46">
        <f>'Export '!K21</f>
        <v>38622.177000000003</v>
      </c>
      <c r="C25" s="34">
        <v>47661787</v>
      </c>
      <c r="D25" s="29">
        <f t="shared" si="0"/>
        <v>0.81033841639215087</v>
      </c>
    </row>
    <row r="26" spans="1:10" x14ac:dyDescent="0.25">
      <c r="A26" s="31">
        <v>2015</v>
      </c>
      <c r="B26" s="46">
        <f>'Export '!K22</f>
        <v>64505.279999999999</v>
      </c>
      <c r="C26" s="33">
        <v>48203405</v>
      </c>
      <c r="D26" s="29">
        <f t="shared" si="0"/>
        <v>1.3381892835163822</v>
      </c>
    </row>
    <row r="27" spans="1:10" x14ac:dyDescent="0.25">
      <c r="A27" t="s">
        <v>59</v>
      </c>
    </row>
    <row r="30" spans="1:10" x14ac:dyDescent="0.25">
      <c r="A30" s="108" t="s">
        <v>18</v>
      </c>
      <c r="B30" s="108"/>
      <c r="C30" s="108"/>
      <c r="D30" s="108"/>
      <c r="F30" s="7" t="s">
        <v>42</v>
      </c>
      <c r="I30" s="1" t="s">
        <v>6</v>
      </c>
      <c r="J30" s="7" t="s">
        <v>43</v>
      </c>
    </row>
    <row r="31" spans="1:10" ht="60" x14ac:dyDescent="0.25">
      <c r="A31" s="51" t="s">
        <v>1</v>
      </c>
      <c r="B31" s="28" t="s">
        <v>76</v>
      </c>
      <c r="C31" s="28" t="s">
        <v>39</v>
      </c>
      <c r="D31" s="28" t="s">
        <v>78</v>
      </c>
    </row>
    <row r="32" spans="1:10" x14ac:dyDescent="0.25">
      <c r="A32" s="31">
        <v>1995</v>
      </c>
      <c r="B32" s="55">
        <f>'Import '!K2</f>
        <v>292807.22600000002</v>
      </c>
      <c r="C32" s="33">
        <v>37472184</v>
      </c>
      <c r="D32" s="29">
        <f t="shared" ref="D32:D52" si="1">(B32/C32)*1000</f>
        <v>7.8139887976638889</v>
      </c>
    </row>
    <row r="33" spans="1:4" x14ac:dyDescent="0.25">
      <c r="A33" s="32">
        <v>1996</v>
      </c>
      <c r="B33" s="55">
        <f>'Import '!K3</f>
        <v>305866.33899999998</v>
      </c>
      <c r="C33" s="34">
        <v>38068050</v>
      </c>
      <c r="D33" s="29">
        <f t="shared" si="1"/>
        <v>8.0347256820351962</v>
      </c>
    </row>
    <row r="34" spans="1:4" x14ac:dyDescent="0.25">
      <c r="A34" s="31">
        <v>1997</v>
      </c>
      <c r="B34" s="55">
        <f>'Import '!K4</f>
        <v>465720.94699999999</v>
      </c>
      <c r="C34" s="33">
        <v>38635691</v>
      </c>
      <c r="D34" s="29">
        <f t="shared" si="1"/>
        <v>12.054163778253635</v>
      </c>
    </row>
    <row r="35" spans="1:4" x14ac:dyDescent="0.25">
      <c r="A35" s="32">
        <v>1998</v>
      </c>
      <c r="B35" s="55">
        <f>'Import '!K5</f>
        <v>444306.02399999998</v>
      </c>
      <c r="C35" s="34">
        <v>39184456</v>
      </c>
      <c r="D35" s="29">
        <f t="shared" si="1"/>
        <v>11.338833541545148</v>
      </c>
    </row>
    <row r="36" spans="1:4" x14ac:dyDescent="0.25">
      <c r="A36" s="31">
        <v>1999</v>
      </c>
      <c r="B36" s="55">
        <f>'Import '!K6</f>
        <v>483922.73200000002</v>
      </c>
      <c r="C36" s="33">
        <v>39730798</v>
      </c>
      <c r="D36" s="29">
        <f t="shared" si="1"/>
        <v>12.180040582119696</v>
      </c>
    </row>
    <row r="37" spans="1:4" x14ac:dyDescent="0.25">
      <c r="A37" s="32">
        <v>2000</v>
      </c>
      <c r="B37" s="55">
        <f>'Import '!K7</f>
        <v>471433.52600000001</v>
      </c>
      <c r="C37" s="34">
        <v>40295563</v>
      </c>
      <c r="D37" s="29">
        <f t="shared" si="1"/>
        <v>11.699390476316214</v>
      </c>
    </row>
    <row r="38" spans="1:4" x14ac:dyDescent="0.25">
      <c r="A38" s="31">
        <v>2001</v>
      </c>
      <c r="B38" s="55">
        <f>'Import '!K8</f>
        <v>868087.37199999997</v>
      </c>
      <c r="C38" s="33">
        <v>40813541</v>
      </c>
      <c r="D38" s="29">
        <f t="shared" si="1"/>
        <v>21.269592167952297</v>
      </c>
    </row>
    <row r="39" spans="1:4" x14ac:dyDescent="0.25">
      <c r="A39" s="32">
        <v>2002</v>
      </c>
      <c r="B39" s="55">
        <f>'Import '!K9</f>
        <v>867950.44799999997</v>
      </c>
      <c r="C39" s="34">
        <v>41328824</v>
      </c>
      <c r="D39" s="29">
        <f t="shared" si="1"/>
        <v>21.001092312716182</v>
      </c>
    </row>
    <row r="40" spans="1:4" x14ac:dyDescent="0.25">
      <c r="A40" s="31">
        <v>2003</v>
      </c>
      <c r="B40" s="55">
        <f>'Import '!K10</f>
        <v>665246.91500000004</v>
      </c>
      <c r="C40" s="33">
        <v>41848959</v>
      </c>
      <c r="D40" s="29">
        <f t="shared" si="1"/>
        <v>15.896379047325885</v>
      </c>
    </row>
    <row r="41" spans="1:4" x14ac:dyDescent="0.25">
      <c r="A41" s="32">
        <v>2004</v>
      </c>
      <c r="B41" s="55">
        <f>'Import '!K11</f>
        <v>717222.49899999984</v>
      </c>
      <c r="C41" s="34">
        <v>42368489</v>
      </c>
      <c r="D41" s="29">
        <f t="shared" si="1"/>
        <v>16.928205747436493</v>
      </c>
    </row>
    <row r="42" spans="1:4" x14ac:dyDescent="0.25">
      <c r="A42" s="31">
        <v>2005</v>
      </c>
      <c r="B42" s="55">
        <f>'Import '!K12</f>
        <v>865751.54599999986</v>
      </c>
      <c r="C42" s="33">
        <v>42888592</v>
      </c>
      <c r="D42" s="29">
        <f t="shared" si="1"/>
        <v>20.186056609179428</v>
      </c>
    </row>
    <row r="43" spans="1:4" x14ac:dyDescent="0.25">
      <c r="A43" s="32">
        <v>2006</v>
      </c>
      <c r="B43" s="55">
        <f>'Import '!K13</f>
        <v>782768.49899999995</v>
      </c>
      <c r="C43" s="34">
        <v>43405956</v>
      </c>
      <c r="D43" s="29">
        <f t="shared" si="1"/>
        <v>18.033665679428879</v>
      </c>
    </row>
    <row r="44" spans="1:4" x14ac:dyDescent="0.25">
      <c r="A44" s="31">
        <v>2007</v>
      </c>
      <c r="B44" s="55">
        <f>'Import '!K14</f>
        <v>774554.36199999996</v>
      </c>
      <c r="C44" s="33">
        <v>43926929</v>
      </c>
      <c r="D44" s="29">
        <f t="shared" si="1"/>
        <v>17.632791083574268</v>
      </c>
    </row>
    <row r="45" spans="1:4" x14ac:dyDescent="0.25">
      <c r="A45" s="32">
        <v>2008</v>
      </c>
      <c r="B45" s="55">
        <f>'Import '!K15</f>
        <v>1116718.952</v>
      </c>
      <c r="C45" s="34">
        <v>44451147</v>
      </c>
      <c r="D45" s="29">
        <f t="shared" si="1"/>
        <v>25.122387775505548</v>
      </c>
    </row>
    <row r="46" spans="1:4" x14ac:dyDescent="0.25">
      <c r="A46" s="31">
        <v>2009</v>
      </c>
      <c r="B46" s="55">
        <f>'Import '!K16</f>
        <v>1669701.71</v>
      </c>
      <c r="C46" s="33">
        <v>44978832</v>
      </c>
      <c r="D46" s="29">
        <f t="shared" si="1"/>
        <v>37.121944607187665</v>
      </c>
    </row>
    <row r="47" spans="1:4" x14ac:dyDescent="0.25">
      <c r="A47" s="32">
        <v>2010</v>
      </c>
      <c r="B47" s="55">
        <f>'Import '!K17</f>
        <v>1148768.3770000001</v>
      </c>
      <c r="C47" s="34">
        <v>45509584</v>
      </c>
      <c r="D47" s="29">
        <f t="shared" si="1"/>
        <v>25.242339657510385</v>
      </c>
    </row>
    <row r="48" spans="1:4" x14ac:dyDescent="0.25">
      <c r="A48" s="31">
        <v>2011</v>
      </c>
      <c r="B48" s="55">
        <f>'Import '!K18</f>
        <v>1914946.3049999999</v>
      </c>
      <c r="C48" s="33">
        <v>46044601</v>
      </c>
      <c r="D48" s="29">
        <f t="shared" si="1"/>
        <v>41.588943402940991</v>
      </c>
    </row>
    <row r="49" spans="1:10" x14ac:dyDescent="0.25">
      <c r="A49" s="32">
        <v>2012</v>
      </c>
      <c r="B49" s="55">
        <f>'Import '!K19</f>
        <v>1184419.416</v>
      </c>
      <c r="C49" s="34">
        <v>46581823</v>
      </c>
      <c r="D49" s="29">
        <f t="shared" si="1"/>
        <v>25.426643693184786</v>
      </c>
    </row>
    <row r="50" spans="1:10" x14ac:dyDescent="0.25">
      <c r="A50" s="31">
        <v>2013</v>
      </c>
      <c r="B50" s="55">
        <f>'Import '!K20</f>
        <v>1944322.9979999999</v>
      </c>
      <c r="C50" s="33">
        <v>47121089</v>
      </c>
      <c r="D50" s="29">
        <f t="shared" si="1"/>
        <v>41.262267898774581</v>
      </c>
    </row>
    <row r="51" spans="1:10" x14ac:dyDescent="0.25">
      <c r="A51" s="32">
        <v>2014</v>
      </c>
      <c r="B51" s="55">
        <f>'Import '!K21</f>
        <v>1231148.939</v>
      </c>
      <c r="C51" s="34">
        <v>47661787</v>
      </c>
      <c r="D51" s="29">
        <f t="shared" si="1"/>
        <v>25.830943749549299</v>
      </c>
    </row>
    <row r="52" spans="1:10" x14ac:dyDescent="0.25">
      <c r="A52" s="31">
        <v>2015</v>
      </c>
      <c r="B52" s="55">
        <f>'Import '!K22</f>
        <v>1742346.352</v>
      </c>
      <c r="C52" s="33">
        <v>48203405</v>
      </c>
      <c r="D52" s="29">
        <f t="shared" si="1"/>
        <v>36.145711117295555</v>
      </c>
    </row>
    <row r="53" spans="1:10" x14ac:dyDescent="0.25">
      <c r="A53" t="s">
        <v>59</v>
      </c>
    </row>
    <row r="55" spans="1:10" x14ac:dyDescent="0.25">
      <c r="A55" s="108" t="s">
        <v>35</v>
      </c>
      <c r="B55" s="108"/>
      <c r="C55" s="108"/>
      <c r="D55" s="108"/>
      <c r="F55" s="7" t="s">
        <v>48</v>
      </c>
      <c r="I55" s="1" t="s">
        <v>6</v>
      </c>
      <c r="J55" s="7" t="s">
        <v>47</v>
      </c>
    </row>
    <row r="56" spans="1:10" ht="75" x14ac:dyDescent="0.25">
      <c r="A56" s="51" t="s">
        <v>1</v>
      </c>
      <c r="B56" s="28" t="s">
        <v>77</v>
      </c>
      <c r="C56" s="28" t="s">
        <v>39</v>
      </c>
      <c r="D56" s="28" t="s">
        <v>81</v>
      </c>
    </row>
    <row r="57" spans="1:10" x14ac:dyDescent="0.25">
      <c r="A57" s="31">
        <v>1995</v>
      </c>
      <c r="B57" s="55">
        <f t="shared" ref="B57:B77" si="2">B6+B32</f>
        <v>301004.46400000004</v>
      </c>
      <c r="C57" s="33">
        <v>37472184</v>
      </c>
      <c r="D57" s="29">
        <f t="shared" ref="D57:D77" si="3">(B57/C57)*1000</f>
        <v>8.0327440749116743</v>
      </c>
    </row>
    <row r="58" spans="1:10" x14ac:dyDescent="0.25">
      <c r="A58" s="32">
        <v>1996</v>
      </c>
      <c r="B58" s="56">
        <f t="shared" si="2"/>
        <v>315429.85199999996</v>
      </c>
      <c r="C58" s="34">
        <v>38068050</v>
      </c>
      <c r="D58" s="29">
        <f t="shared" si="3"/>
        <v>8.2859471919365451</v>
      </c>
    </row>
    <row r="59" spans="1:10" x14ac:dyDescent="0.25">
      <c r="A59" s="31">
        <v>1997</v>
      </c>
      <c r="B59" s="55">
        <f t="shared" si="2"/>
        <v>479442.93799999997</v>
      </c>
      <c r="C59" s="33">
        <v>38635691</v>
      </c>
      <c r="D59" s="29">
        <f t="shared" si="3"/>
        <v>12.40932737556059</v>
      </c>
    </row>
    <row r="60" spans="1:10" x14ac:dyDescent="0.25">
      <c r="A60" s="32">
        <v>1998</v>
      </c>
      <c r="B60" s="56">
        <f t="shared" si="2"/>
        <v>455101.79699999996</v>
      </c>
      <c r="C60" s="34">
        <v>39184456</v>
      </c>
      <c r="D60" s="29">
        <f t="shared" si="3"/>
        <v>11.614345162785977</v>
      </c>
    </row>
    <row r="61" spans="1:10" x14ac:dyDescent="0.25">
      <c r="A61" s="31">
        <v>1999</v>
      </c>
      <c r="B61" s="55">
        <f t="shared" si="2"/>
        <v>492591.99200000003</v>
      </c>
      <c r="C61" s="33">
        <v>39730798</v>
      </c>
      <c r="D61" s="29">
        <f t="shared" si="3"/>
        <v>12.398240579008759</v>
      </c>
    </row>
    <row r="62" spans="1:10" x14ac:dyDescent="0.25">
      <c r="A62" s="32">
        <v>2000</v>
      </c>
      <c r="B62" s="56">
        <f t="shared" si="2"/>
        <v>478146.52299999999</v>
      </c>
      <c r="C62" s="34">
        <v>40295563</v>
      </c>
      <c r="D62" s="29">
        <f t="shared" si="3"/>
        <v>11.86598442612652</v>
      </c>
    </row>
    <row r="63" spans="1:10" x14ac:dyDescent="0.25">
      <c r="A63" s="31">
        <v>2001</v>
      </c>
      <c r="B63" s="55">
        <f t="shared" si="2"/>
        <v>882369.81900000002</v>
      </c>
      <c r="C63" s="33">
        <v>40813541</v>
      </c>
      <c r="D63" s="29">
        <f t="shared" si="3"/>
        <v>21.619536001544194</v>
      </c>
    </row>
    <row r="64" spans="1:10" x14ac:dyDescent="0.25">
      <c r="A64" s="32">
        <v>2002</v>
      </c>
      <c r="B64" s="56">
        <f t="shared" si="2"/>
        <v>880244.13399999996</v>
      </c>
      <c r="C64" s="34">
        <v>41328824</v>
      </c>
      <c r="D64" s="29">
        <f t="shared" si="3"/>
        <v>21.298552651776394</v>
      </c>
    </row>
    <row r="65" spans="1:4" x14ac:dyDescent="0.25">
      <c r="A65" s="31">
        <v>2003</v>
      </c>
      <c r="B65" s="55">
        <f t="shared" si="2"/>
        <v>701753.87600000005</v>
      </c>
      <c r="C65" s="33">
        <v>41848959</v>
      </c>
      <c r="D65" s="29">
        <f t="shared" si="3"/>
        <v>16.76872956385845</v>
      </c>
    </row>
    <row r="66" spans="1:4" x14ac:dyDescent="0.25">
      <c r="A66" s="32">
        <v>2004</v>
      </c>
      <c r="B66" s="56">
        <f t="shared" si="2"/>
        <v>740831.28699999978</v>
      </c>
      <c r="C66" s="34">
        <v>42368489</v>
      </c>
      <c r="D66" s="29">
        <f t="shared" si="3"/>
        <v>17.485430905973537</v>
      </c>
    </row>
    <row r="67" spans="1:4" x14ac:dyDescent="0.25">
      <c r="A67" s="31">
        <v>2005</v>
      </c>
      <c r="B67" s="55">
        <f t="shared" si="2"/>
        <v>908423.8609999998</v>
      </c>
      <c r="C67" s="33">
        <v>42888592</v>
      </c>
      <c r="D67" s="29">
        <f t="shared" si="3"/>
        <v>21.181013846292736</v>
      </c>
    </row>
    <row r="68" spans="1:4" x14ac:dyDescent="0.25">
      <c r="A68" s="32">
        <v>2006</v>
      </c>
      <c r="B68" s="56">
        <f t="shared" si="2"/>
        <v>846864.83100000001</v>
      </c>
      <c r="C68" s="34">
        <v>43405956</v>
      </c>
      <c r="D68" s="29">
        <f t="shared" si="3"/>
        <v>19.510337037617603</v>
      </c>
    </row>
    <row r="69" spans="1:4" x14ac:dyDescent="0.25">
      <c r="A69" s="31">
        <v>2007</v>
      </c>
      <c r="B69" s="55">
        <f t="shared" si="2"/>
        <v>868955.59899999993</v>
      </c>
      <c r="C69" s="33">
        <v>43926929</v>
      </c>
      <c r="D69" s="29">
        <f t="shared" si="3"/>
        <v>19.781842682423804</v>
      </c>
    </row>
    <row r="70" spans="1:4" x14ac:dyDescent="0.25">
      <c r="A70" s="32">
        <v>2008</v>
      </c>
      <c r="B70" s="56">
        <f t="shared" si="2"/>
        <v>1243839.2850000001</v>
      </c>
      <c r="C70" s="34">
        <v>44451147</v>
      </c>
      <c r="D70" s="29">
        <f t="shared" si="3"/>
        <v>27.982163992303732</v>
      </c>
    </row>
    <row r="71" spans="1:4" x14ac:dyDescent="0.25">
      <c r="A71" s="31">
        <v>2009</v>
      </c>
      <c r="B71" s="55">
        <f t="shared" si="2"/>
        <v>1732483.2249999999</v>
      </c>
      <c r="C71" s="33">
        <v>44978832</v>
      </c>
      <c r="D71" s="29">
        <f t="shared" si="3"/>
        <v>38.517745969926473</v>
      </c>
    </row>
    <row r="72" spans="1:4" x14ac:dyDescent="0.25">
      <c r="A72" s="32">
        <v>2010</v>
      </c>
      <c r="B72" s="56">
        <f t="shared" si="2"/>
        <v>1226261.5820000002</v>
      </c>
      <c r="C72" s="34">
        <v>45509584</v>
      </c>
      <c r="D72" s="29">
        <f t="shared" si="3"/>
        <v>26.945128349228597</v>
      </c>
    </row>
    <row r="73" spans="1:4" x14ac:dyDescent="0.25">
      <c r="A73" s="31">
        <v>2011</v>
      </c>
      <c r="B73" s="55">
        <f t="shared" si="2"/>
        <v>1928411.0279999999</v>
      </c>
      <c r="C73" s="33">
        <v>46044601</v>
      </c>
      <c r="D73" s="29">
        <f t="shared" si="3"/>
        <v>41.881371238291322</v>
      </c>
    </row>
    <row r="74" spans="1:4" x14ac:dyDescent="0.25">
      <c r="A74" s="32">
        <v>2012</v>
      </c>
      <c r="B74" s="56">
        <f t="shared" si="2"/>
        <v>1200035.0009999999</v>
      </c>
      <c r="C74" s="34">
        <v>46581823</v>
      </c>
      <c r="D74" s="29">
        <f t="shared" si="3"/>
        <v>25.761872844693087</v>
      </c>
    </row>
    <row r="75" spans="1:4" x14ac:dyDescent="0.25">
      <c r="A75" s="31">
        <v>2013</v>
      </c>
      <c r="B75" s="55">
        <f t="shared" si="2"/>
        <v>1979681.7409999999</v>
      </c>
      <c r="C75" s="33">
        <v>47121089</v>
      </c>
      <c r="D75" s="29">
        <f t="shared" si="3"/>
        <v>42.012648328225183</v>
      </c>
    </row>
    <row r="76" spans="1:4" x14ac:dyDescent="0.25">
      <c r="A76" s="32">
        <v>2014</v>
      </c>
      <c r="B76" s="56">
        <f t="shared" si="2"/>
        <v>1269771.1159999999</v>
      </c>
      <c r="C76" s="34">
        <v>47661787</v>
      </c>
      <c r="D76" s="29">
        <f t="shared" si="3"/>
        <v>26.641282165941448</v>
      </c>
    </row>
    <row r="77" spans="1:4" x14ac:dyDescent="0.25">
      <c r="A77" s="31">
        <v>2015</v>
      </c>
      <c r="B77" s="55">
        <f t="shared" si="2"/>
        <v>1806851.632</v>
      </c>
      <c r="C77" s="33">
        <v>48203405</v>
      </c>
      <c r="D77" s="29">
        <f t="shared" si="3"/>
        <v>37.483900400811933</v>
      </c>
    </row>
    <row r="78" spans="1:4" x14ac:dyDescent="0.25">
      <c r="A78" t="s">
        <v>59</v>
      </c>
    </row>
    <row r="83" spans="1:11" x14ac:dyDescent="0.25">
      <c r="A83" s="108" t="s">
        <v>20</v>
      </c>
      <c r="B83" s="108"/>
      <c r="C83" s="108"/>
      <c r="D83" s="108"/>
      <c r="G83" s="7" t="s">
        <v>40</v>
      </c>
      <c r="J83" s="1" t="s">
        <v>6</v>
      </c>
      <c r="K83" s="7" t="s">
        <v>45</v>
      </c>
    </row>
    <row r="84" spans="1:11" ht="60" x14ac:dyDescent="0.25">
      <c r="A84" s="51" t="s">
        <v>1</v>
      </c>
      <c r="B84" s="28" t="s">
        <v>75</v>
      </c>
      <c r="C84" s="28" t="s">
        <v>21</v>
      </c>
      <c r="D84" s="28" t="s">
        <v>24</v>
      </c>
    </row>
    <row r="85" spans="1:11" x14ac:dyDescent="0.25">
      <c r="A85" s="31">
        <v>1995</v>
      </c>
      <c r="B85" s="55">
        <f>B32</f>
        <v>292807.22600000002</v>
      </c>
      <c r="C85" s="33">
        <v>266398000</v>
      </c>
      <c r="D85" s="54">
        <f t="shared" ref="D85:D105" si="4">(B85/C85)*1000</f>
        <v>1.0991344754840502</v>
      </c>
    </row>
    <row r="86" spans="1:11" x14ac:dyDescent="0.25">
      <c r="A86" s="32">
        <v>1996</v>
      </c>
      <c r="B86" s="55">
        <f t="shared" ref="B86:B105" si="5">B33</f>
        <v>305866.33899999998</v>
      </c>
      <c r="C86" s="34">
        <v>268930000</v>
      </c>
      <c r="D86" s="54">
        <f t="shared" si="4"/>
        <v>1.1373455508868477</v>
      </c>
    </row>
    <row r="87" spans="1:11" x14ac:dyDescent="0.25">
      <c r="A87" s="31">
        <v>1997</v>
      </c>
      <c r="B87" s="55">
        <f t="shared" si="5"/>
        <v>465720.94699999999</v>
      </c>
      <c r="C87" s="33">
        <v>271387000</v>
      </c>
      <c r="D87" s="54">
        <f t="shared" si="4"/>
        <v>1.7160768459800948</v>
      </c>
    </row>
    <row r="88" spans="1:11" x14ac:dyDescent="0.25">
      <c r="A88" s="32">
        <v>1998</v>
      </c>
      <c r="B88" s="55">
        <f t="shared" si="5"/>
        <v>444306.02399999998</v>
      </c>
      <c r="C88" s="34">
        <v>271584000</v>
      </c>
      <c r="D88" s="54">
        <f t="shared" si="4"/>
        <v>1.6359801166489925</v>
      </c>
    </row>
    <row r="89" spans="1:11" x14ac:dyDescent="0.25">
      <c r="A89" s="31">
        <v>1999</v>
      </c>
      <c r="B89" s="55">
        <f t="shared" si="5"/>
        <v>483922.73200000002</v>
      </c>
      <c r="C89" s="33">
        <v>274024000</v>
      </c>
      <c r="D89" s="54">
        <f t="shared" si="4"/>
        <v>1.7659866727002016</v>
      </c>
    </row>
    <row r="90" spans="1:11" x14ac:dyDescent="0.25">
      <c r="A90" s="32">
        <v>2000</v>
      </c>
      <c r="B90" s="55">
        <f t="shared" si="5"/>
        <v>471433.52600000001</v>
      </c>
      <c r="C90" s="34">
        <v>284968955</v>
      </c>
      <c r="D90" s="54">
        <f t="shared" si="4"/>
        <v>1.65433292900274</v>
      </c>
    </row>
    <row r="91" spans="1:11" x14ac:dyDescent="0.25">
      <c r="A91" s="31">
        <v>2001</v>
      </c>
      <c r="B91" s="55">
        <f t="shared" si="5"/>
        <v>868087.37199999997</v>
      </c>
      <c r="C91" s="33">
        <v>287625193</v>
      </c>
      <c r="D91" s="54">
        <f t="shared" si="4"/>
        <v>3.0181200851901733</v>
      </c>
    </row>
    <row r="92" spans="1:11" x14ac:dyDescent="0.25">
      <c r="A92" s="32">
        <v>2002</v>
      </c>
      <c r="B92" s="55">
        <f t="shared" si="5"/>
        <v>867950.44799999997</v>
      </c>
      <c r="C92" s="34">
        <v>290107933</v>
      </c>
      <c r="D92" s="54">
        <f t="shared" si="4"/>
        <v>2.9918190758334071</v>
      </c>
    </row>
    <row r="93" spans="1:11" x14ac:dyDescent="0.25">
      <c r="A93" s="31">
        <v>2003</v>
      </c>
      <c r="B93" s="55">
        <f t="shared" si="5"/>
        <v>665246.91500000004</v>
      </c>
      <c r="C93" s="33">
        <v>292805298</v>
      </c>
      <c r="D93" s="54">
        <f t="shared" si="4"/>
        <v>2.2719770425738677</v>
      </c>
    </row>
    <row r="94" spans="1:11" x14ac:dyDescent="0.25">
      <c r="A94" s="32">
        <v>2004</v>
      </c>
      <c r="B94" s="55">
        <f t="shared" si="5"/>
        <v>717222.49899999984</v>
      </c>
      <c r="C94" s="34">
        <v>295516599</v>
      </c>
      <c r="D94" s="54">
        <f t="shared" si="4"/>
        <v>2.4270125652061929</v>
      </c>
    </row>
    <row r="95" spans="1:11" x14ac:dyDescent="0.25">
      <c r="A95" s="31">
        <v>2005</v>
      </c>
      <c r="B95" s="55">
        <f t="shared" si="5"/>
        <v>865751.54599999986</v>
      </c>
      <c r="C95" s="33">
        <v>298379912</v>
      </c>
      <c r="D95" s="54">
        <f t="shared" si="4"/>
        <v>2.9015074781575776</v>
      </c>
    </row>
    <row r="96" spans="1:11" x14ac:dyDescent="0.25">
      <c r="A96" s="32">
        <v>2006</v>
      </c>
      <c r="B96" s="55">
        <f t="shared" si="5"/>
        <v>782768.49899999995</v>
      </c>
      <c r="C96" s="34">
        <v>301231207</v>
      </c>
      <c r="D96" s="54">
        <f t="shared" si="4"/>
        <v>2.5985637636807</v>
      </c>
    </row>
    <row r="97" spans="1:11" x14ac:dyDescent="0.25">
      <c r="A97" s="31">
        <v>2007</v>
      </c>
      <c r="B97" s="55">
        <f t="shared" si="5"/>
        <v>774554.36199999996</v>
      </c>
      <c r="C97" s="33">
        <v>304093966</v>
      </c>
      <c r="D97" s="54">
        <f t="shared" si="4"/>
        <v>2.5470888889653271</v>
      </c>
    </row>
    <row r="98" spans="1:11" x14ac:dyDescent="0.25">
      <c r="A98" s="32">
        <v>2008</v>
      </c>
      <c r="B98" s="55">
        <f t="shared" si="5"/>
        <v>1116718.952</v>
      </c>
      <c r="C98" s="34">
        <v>306771529</v>
      </c>
      <c r="D98" s="54">
        <f t="shared" si="4"/>
        <v>3.6402300944948514</v>
      </c>
    </row>
    <row r="99" spans="1:11" x14ac:dyDescent="0.25">
      <c r="A99" s="31">
        <v>2009</v>
      </c>
      <c r="B99" s="55">
        <f t="shared" si="5"/>
        <v>1669701.71</v>
      </c>
      <c r="C99" s="33">
        <v>308745538</v>
      </c>
      <c r="D99" s="54">
        <f t="shared" si="4"/>
        <v>5.4080189168596178</v>
      </c>
    </row>
    <row r="100" spans="1:11" x14ac:dyDescent="0.25">
      <c r="A100" s="32">
        <v>2010</v>
      </c>
      <c r="B100" s="55">
        <f t="shared" si="5"/>
        <v>1148768.3770000001</v>
      </c>
      <c r="C100" s="34">
        <v>309347057</v>
      </c>
      <c r="D100" s="54">
        <f t="shared" si="4"/>
        <v>3.7135261222155416</v>
      </c>
    </row>
    <row r="101" spans="1:11" x14ac:dyDescent="0.25">
      <c r="A101" s="31">
        <v>2011</v>
      </c>
      <c r="B101" s="55">
        <f t="shared" si="5"/>
        <v>1914946.3049999999</v>
      </c>
      <c r="C101" s="33">
        <v>311721632</v>
      </c>
      <c r="D101" s="54">
        <f t="shared" si="4"/>
        <v>6.1431293449663444</v>
      </c>
    </row>
    <row r="102" spans="1:11" x14ac:dyDescent="0.25">
      <c r="A102" s="32">
        <v>2012</v>
      </c>
      <c r="B102" s="55">
        <f t="shared" si="5"/>
        <v>1184419.416</v>
      </c>
      <c r="C102" s="34">
        <v>314112078</v>
      </c>
      <c r="D102" s="54">
        <f t="shared" si="4"/>
        <v>3.7706904603649147</v>
      </c>
    </row>
    <row r="103" spans="1:11" x14ac:dyDescent="0.25">
      <c r="A103" s="31">
        <v>2013</v>
      </c>
      <c r="B103" s="55">
        <f t="shared" si="5"/>
        <v>1944322.9979999999</v>
      </c>
      <c r="C103" s="33">
        <v>316497531</v>
      </c>
      <c r="D103" s="54">
        <f t="shared" si="4"/>
        <v>6.143248548754082</v>
      </c>
    </row>
    <row r="104" spans="1:11" x14ac:dyDescent="0.25">
      <c r="A104" s="32">
        <v>2014</v>
      </c>
      <c r="B104" s="55">
        <f t="shared" si="5"/>
        <v>1231148.939</v>
      </c>
      <c r="C104" s="34">
        <v>318857056</v>
      </c>
      <c r="D104" s="54">
        <f t="shared" si="4"/>
        <v>3.8611312368135269</v>
      </c>
    </row>
    <row r="105" spans="1:11" x14ac:dyDescent="0.25">
      <c r="A105" s="31">
        <v>2015</v>
      </c>
      <c r="B105" s="55">
        <f t="shared" si="5"/>
        <v>1742346.352</v>
      </c>
      <c r="C105" s="33">
        <v>321418820</v>
      </c>
      <c r="D105" s="54">
        <f t="shared" si="4"/>
        <v>5.4207975500625629</v>
      </c>
    </row>
    <row r="106" spans="1:11" x14ac:dyDescent="0.25">
      <c r="A106" t="s">
        <v>54</v>
      </c>
    </row>
    <row r="109" spans="1:11" x14ac:dyDescent="0.25">
      <c r="A109" s="108" t="s">
        <v>44</v>
      </c>
      <c r="B109" s="108"/>
      <c r="C109" s="108"/>
      <c r="D109" s="108"/>
      <c r="G109" s="7" t="s">
        <v>42</v>
      </c>
      <c r="J109" s="1" t="s">
        <v>6</v>
      </c>
      <c r="K109" s="7" t="s">
        <v>46</v>
      </c>
    </row>
    <row r="110" spans="1:11" ht="60" x14ac:dyDescent="0.25">
      <c r="A110" s="51" t="s">
        <v>1</v>
      </c>
      <c r="B110" s="28" t="s">
        <v>79</v>
      </c>
      <c r="C110" s="28" t="s">
        <v>21</v>
      </c>
      <c r="D110" s="28" t="s">
        <v>78</v>
      </c>
    </row>
    <row r="111" spans="1:11" x14ac:dyDescent="0.25">
      <c r="A111" s="31">
        <v>1995</v>
      </c>
      <c r="B111" s="55">
        <f>B6</f>
        <v>8197.2379999999994</v>
      </c>
      <c r="C111" s="33">
        <v>266398000</v>
      </c>
      <c r="D111" s="54">
        <f t="shared" ref="D111:D131" si="6">(B111/C111)*1000</f>
        <v>3.0770643923753178E-2</v>
      </c>
    </row>
    <row r="112" spans="1:11" x14ac:dyDescent="0.25">
      <c r="A112" s="32">
        <v>1996</v>
      </c>
      <c r="B112" s="55">
        <f t="shared" ref="B112:B131" si="7">B7</f>
        <v>9563.5130000000008</v>
      </c>
      <c r="C112" s="34">
        <v>268930000</v>
      </c>
      <c r="D112" s="54">
        <f t="shared" si="6"/>
        <v>3.5561346818874802E-2</v>
      </c>
    </row>
    <row r="113" spans="1:4" x14ac:dyDescent="0.25">
      <c r="A113" s="31">
        <v>1997</v>
      </c>
      <c r="B113" s="55">
        <f t="shared" si="7"/>
        <v>13721.991</v>
      </c>
      <c r="C113" s="33">
        <v>271387000</v>
      </c>
      <c r="D113" s="54">
        <f t="shared" si="6"/>
        <v>5.0562447722256404E-2</v>
      </c>
    </row>
    <row r="114" spans="1:4" x14ac:dyDescent="0.25">
      <c r="A114" s="32">
        <v>1998</v>
      </c>
      <c r="B114" s="55">
        <f t="shared" si="7"/>
        <v>10795.772999999999</v>
      </c>
      <c r="C114" s="34">
        <v>271584000</v>
      </c>
      <c r="D114" s="54">
        <f t="shared" si="6"/>
        <v>3.9751137769529869E-2</v>
      </c>
    </row>
    <row r="115" spans="1:4" x14ac:dyDescent="0.25">
      <c r="A115" s="31">
        <v>1999</v>
      </c>
      <c r="B115" s="55">
        <f t="shared" si="7"/>
        <v>8669.26</v>
      </c>
      <c r="C115" s="33">
        <v>274024000</v>
      </c>
      <c r="D115" s="54">
        <f t="shared" si="6"/>
        <v>3.1636863924327796E-2</v>
      </c>
    </row>
    <row r="116" spans="1:4" x14ac:dyDescent="0.25">
      <c r="A116" s="32">
        <v>2000</v>
      </c>
      <c r="B116" s="55">
        <f t="shared" si="7"/>
        <v>6712.9970000000003</v>
      </c>
      <c r="C116" s="34">
        <v>284968955</v>
      </c>
      <c r="D116" s="54">
        <f t="shared" si="6"/>
        <v>2.3556941492100431E-2</v>
      </c>
    </row>
    <row r="117" spans="1:4" x14ac:dyDescent="0.25">
      <c r="A117" s="31">
        <v>2001</v>
      </c>
      <c r="B117" s="55">
        <f t="shared" si="7"/>
        <v>14282.447</v>
      </c>
      <c r="C117" s="33">
        <v>287625193</v>
      </c>
      <c r="D117" s="54">
        <f t="shared" si="6"/>
        <v>4.9656453424787445E-2</v>
      </c>
    </row>
    <row r="118" spans="1:4" x14ac:dyDescent="0.25">
      <c r="A118" s="32">
        <v>2002</v>
      </c>
      <c r="B118" s="55">
        <f t="shared" si="7"/>
        <v>12293.686</v>
      </c>
      <c r="C118" s="34">
        <v>290107933</v>
      </c>
      <c r="D118" s="54">
        <f t="shared" si="6"/>
        <v>4.2376248980409641E-2</v>
      </c>
    </row>
    <row r="119" spans="1:4" x14ac:dyDescent="0.25">
      <c r="A119" s="31">
        <v>2003</v>
      </c>
      <c r="B119" s="55">
        <f t="shared" si="7"/>
        <v>36506.961000000003</v>
      </c>
      <c r="C119" s="33">
        <v>292805298</v>
      </c>
      <c r="D119" s="54">
        <f t="shared" si="6"/>
        <v>0.12467998786005574</v>
      </c>
    </row>
    <row r="120" spans="1:4" x14ac:dyDescent="0.25">
      <c r="A120" s="32">
        <v>2004</v>
      </c>
      <c r="B120" s="55">
        <f t="shared" si="7"/>
        <v>23608.788</v>
      </c>
      <c r="C120" s="34">
        <v>295516599</v>
      </c>
      <c r="D120" s="54">
        <f t="shared" si="6"/>
        <v>7.9889888012686552E-2</v>
      </c>
    </row>
    <row r="121" spans="1:4" x14ac:dyDescent="0.25">
      <c r="A121" s="31">
        <v>2005</v>
      </c>
      <c r="B121" s="55">
        <f t="shared" si="7"/>
        <v>42672.315000000002</v>
      </c>
      <c r="C121" s="33">
        <v>298379912</v>
      </c>
      <c r="D121" s="54">
        <f t="shared" si="6"/>
        <v>0.14301336411681764</v>
      </c>
    </row>
    <row r="122" spans="1:4" x14ac:dyDescent="0.25">
      <c r="A122" s="32">
        <v>2006</v>
      </c>
      <c r="B122" s="55">
        <f t="shared" si="7"/>
        <v>64096.332000000002</v>
      </c>
      <c r="C122" s="34">
        <v>301231207</v>
      </c>
      <c r="D122" s="54">
        <f t="shared" si="6"/>
        <v>0.2127811810680027</v>
      </c>
    </row>
    <row r="123" spans="1:4" x14ac:dyDescent="0.25">
      <c r="A123" s="31">
        <v>2007</v>
      </c>
      <c r="B123" s="55">
        <f t="shared" si="7"/>
        <v>94401.236999999994</v>
      </c>
      <c r="C123" s="33">
        <v>304093966</v>
      </c>
      <c r="D123" s="54">
        <f t="shared" si="6"/>
        <v>0.3104344299945761</v>
      </c>
    </row>
    <row r="124" spans="1:4" x14ac:dyDescent="0.25">
      <c r="A124" s="32">
        <v>2008</v>
      </c>
      <c r="B124" s="55">
        <f t="shared" si="7"/>
        <v>127120.333</v>
      </c>
      <c r="C124" s="34">
        <v>306771529</v>
      </c>
      <c r="D124" s="54">
        <f t="shared" si="6"/>
        <v>0.41438113052531678</v>
      </c>
    </row>
    <row r="125" spans="1:4" x14ac:dyDescent="0.25">
      <c r="A125" s="31">
        <v>2009</v>
      </c>
      <c r="B125" s="55">
        <f t="shared" si="7"/>
        <v>62781.514999999999</v>
      </c>
      <c r="C125" s="33">
        <v>308745538</v>
      </c>
      <c r="D125" s="54">
        <f t="shared" si="6"/>
        <v>0.20334387796075615</v>
      </c>
    </row>
    <row r="126" spans="1:4" x14ac:dyDescent="0.25">
      <c r="A126" s="32">
        <v>2010</v>
      </c>
      <c r="B126" s="55">
        <f t="shared" si="7"/>
        <v>77493.205000000002</v>
      </c>
      <c r="C126" s="34">
        <v>309347057</v>
      </c>
      <c r="D126" s="54">
        <f t="shared" si="6"/>
        <v>0.25050571274709105</v>
      </c>
    </row>
    <row r="127" spans="1:4" x14ac:dyDescent="0.25">
      <c r="A127" s="31">
        <v>2011</v>
      </c>
      <c r="B127" s="55">
        <f t="shared" si="7"/>
        <v>13464.723</v>
      </c>
      <c r="C127" s="33">
        <v>311721632</v>
      </c>
      <c r="D127" s="54">
        <f t="shared" si="6"/>
        <v>4.3194701996170731E-2</v>
      </c>
    </row>
    <row r="128" spans="1:4" x14ac:dyDescent="0.25">
      <c r="A128" s="32">
        <v>2012</v>
      </c>
      <c r="B128" s="55">
        <f t="shared" si="7"/>
        <v>15615.584999999999</v>
      </c>
      <c r="C128" s="34">
        <v>314112078</v>
      </c>
      <c r="D128" s="54">
        <f t="shared" si="6"/>
        <v>4.9713417896652796E-2</v>
      </c>
    </row>
    <row r="129" spans="1:10" x14ac:dyDescent="0.25">
      <c r="A129" s="31">
        <v>2013</v>
      </c>
      <c r="B129" s="55">
        <f t="shared" si="7"/>
        <v>35358.743000000002</v>
      </c>
      <c r="C129" s="33">
        <v>316497531</v>
      </c>
      <c r="D129" s="54">
        <f t="shared" si="6"/>
        <v>0.11171885887476324</v>
      </c>
    </row>
    <row r="130" spans="1:10" x14ac:dyDescent="0.25">
      <c r="A130" s="32">
        <v>2014</v>
      </c>
      <c r="B130" s="55">
        <f t="shared" si="7"/>
        <v>38622.177000000003</v>
      </c>
      <c r="C130" s="34">
        <v>318857056</v>
      </c>
      <c r="D130" s="54">
        <f t="shared" si="6"/>
        <v>0.12112693218869838</v>
      </c>
    </row>
    <row r="131" spans="1:10" x14ac:dyDescent="0.25">
      <c r="A131" s="31">
        <v>2015</v>
      </c>
      <c r="B131" s="55">
        <f t="shared" si="7"/>
        <v>64505.279999999999</v>
      </c>
      <c r="C131" s="33">
        <v>321418820</v>
      </c>
      <c r="D131" s="54">
        <f t="shared" si="6"/>
        <v>0.20068918179713308</v>
      </c>
    </row>
    <row r="132" spans="1:10" x14ac:dyDescent="0.25">
      <c r="A132" t="s">
        <v>54</v>
      </c>
    </row>
    <row r="134" spans="1:10" x14ac:dyDescent="0.25">
      <c r="A134" s="108" t="s">
        <v>37</v>
      </c>
      <c r="B134" s="108"/>
      <c r="C134" s="108"/>
      <c r="D134" s="108"/>
      <c r="F134" s="7" t="s">
        <v>48</v>
      </c>
      <c r="I134" s="1" t="s">
        <v>6</v>
      </c>
      <c r="J134" s="7" t="s">
        <v>49</v>
      </c>
    </row>
    <row r="135" spans="1:10" ht="75" x14ac:dyDescent="0.25">
      <c r="A135" s="51" t="s">
        <v>1</v>
      </c>
      <c r="B135" s="28" t="s">
        <v>80</v>
      </c>
      <c r="C135" s="28" t="s">
        <v>21</v>
      </c>
      <c r="D135" s="28" t="s">
        <v>81</v>
      </c>
    </row>
    <row r="136" spans="1:10" x14ac:dyDescent="0.25">
      <c r="A136" s="31">
        <v>1995</v>
      </c>
      <c r="B136" s="55">
        <f t="shared" ref="B136:B156" si="8">B85+B111</f>
        <v>301004.46400000004</v>
      </c>
      <c r="C136" s="33">
        <v>266398000</v>
      </c>
      <c r="D136" s="54">
        <f t="shared" ref="D136:D156" si="9">(B136/C136)*1000</f>
        <v>1.1299051194078036</v>
      </c>
    </row>
    <row r="137" spans="1:10" x14ac:dyDescent="0.25">
      <c r="A137" s="32">
        <v>1996</v>
      </c>
      <c r="B137" s="56">
        <f t="shared" si="8"/>
        <v>315429.85199999996</v>
      </c>
      <c r="C137" s="34">
        <v>268930000</v>
      </c>
      <c r="D137" s="54">
        <f t="shared" si="9"/>
        <v>1.1729068977057224</v>
      </c>
    </row>
    <row r="138" spans="1:10" x14ac:dyDescent="0.25">
      <c r="A138" s="31">
        <v>1997</v>
      </c>
      <c r="B138" s="55">
        <f t="shared" si="8"/>
        <v>479442.93799999997</v>
      </c>
      <c r="C138" s="33">
        <v>271387000</v>
      </c>
      <c r="D138" s="54">
        <f t="shared" si="9"/>
        <v>1.766639293702351</v>
      </c>
    </row>
    <row r="139" spans="1:10" x14ac:dyDescent="0.25">
      <c r="A139" s="32">
        <v>1998</v>
      </c>
      <c r="B139" s="56">
        <f t="shared" si="8"/>
        <v>455101.79699999996</v>
      </c>
      <c r="C139" s="34">
        <v>271584000</v>
      </c>
      <c r="D139" s="54">
        <f t="shared" si="9"/>
        <v>1.6757312544185223</v>
      </c>
    </row>
    <row r="140" spans="1:10" x14ac:dyDescent="0.25">
      <c r="A140" s="31">
        <v>1999</v>
      </c>
      <c r="B140" s="55">
        <f t="shared" si="8"/>
        <v>492591.99200000003</v>
      </c>
      <c r="C140" s="33">
        <v>274024000</v>
      </c>
      <c r="D140" s="54">
        <f t="shared" si="9"/>
        <v>1.7976235366245292</v>
      </c>
    </row>
    <row r="141" spans="1:10" x14ac:dyDescent="0.25">
      <c r="A141" s="32">
        <v>2000</v>
      </c>
      <c r="B141" s="56">
        <f t="shared" si="8"/>
        <v>478146.52299999999</v>
      </c>
      <c r="C141" s="34">
        <v>284968955</v>
      </c>
      <c r="D141" s="54">
        <f t="shared" si="9"/>
        <v>1.6778898704948404</v>
      </c>
    </row>
    <row r="142" spans="1:10" x14ac:dyDescent="0.25">
      <c r="A142" s="31">
        <v>2001</v>
      </c>
      <c r="B142" s="55">
        <f t="shared" si="8"/>
        <v>882369.81900000002</v>
      </c>
      <c r="C142" s="33">
        <v>287625193</v>
      </c>
      <c r="D142" s="54">
        <f t="shared" si="9"/>
        <v>3.0677765386149609</v>
      </c>
    </row>
    <row r="143" spans="1:10" x14ac:dyDescent="0.25">
      <c r="A143" s="32">
        <v>2002</v>
      </c>
      <c r="B143" s="56">
        <f t="shared" si="8"/>
        <v>880244.13399999996</v>
      </c>
      <c r="C143" s="34">
        <v>290107933</v>
      </c>
      <c r="D143" s="54">
        <f t="shared" si="9"/>
        <v>3.0341953248138167</v>
      </c>
    </row>
    <row r="144" spans="1:10" x14ac:dyDescent="0.25">
      <c r="A144" s="31">
        <v>2003</v>
      </c>
      <c r="B144" s="55">
        <f t="shared" si="8"/>
        <v>701753.87600000005</v>
      </c>
      <c r="C144" s="33">
        <v>292805298</v>
      </c>
      <c r="D144" s="54">
        <f t="shared" si="9"/>
        <v>2.3966570304339236</v>
      </c>
    </row>
    <row r="145" spans="1:4" x14ac:dyDescent="0.25">
      <c r="A145" s="32">
        <v>2004</v>
      </c>
      <c r="B145" s="56">
        <f t="shared" si="8"/>
        <v>740831.28699999978</v>
      </c>
      <c r="C145" s="34">
        <v>295516599</v>
      </c>
      <c r="D145" s="54">
        <f t="shared" si="9"/>
        <v>2.5069024532188791</v>
      </c>
    </row>
    <row r="146" spans="1:4" x14ac:dyDescent="0.25">
      <c r="A146" s="31">
        <v>2005</v>
      </c>
      <c r="B146" s="55">
        <f t="shared" si="8"/>
        <v>908423.8609999998</v>
      </c>
      <c r="C146" s="33">
        <v>298379912</v>
      </c>
      <c r="D146" s="54">
        <f t="shared" si="9"/>
        <v>3.044520842274395</v>
      </c>
    </row>
    <row r="147" spans="1:4" x14ac:dyDescent="0.25">
      <c r="A147" s="32">
        <v>2006</v>
      </c>
      <c r="B147" s="56">
        <f t="shared" si="8"/>
        <v>846864.83100000001</v>
      </c>
      <c r="C147" s="34">
        <v>301231207</v>
      </c>
      <c r="D147" s="54">
        <f t="shared" si="9"/>
        <v>2.8113449447487029</v>
      </c>
    </row>
    <row r="148" spans="1:4" x14ac:dyDescent="0.25">
      <c r="A148" s="31">
        <v>2007</v>
      </c>
      <c r="B148" s="55">
        <f t="shared" si="8"/>
        <v>868955.59899999993</v>
      </c>
      <c r="C148" s="33">
        <v>304093966</v>
      </c>
      <c r="D148" s="54">
        <f t="shared" si="9"/>
        <v>2.857523318959903</v>
      </c>
    </row>
    <row r="149" spans="1:4" x14ac:dyDescent="0.25">
      <c r="A149" s="32">
        <v>2008</v>
      </c>
      <c r="B149" s="56">
        <f t="shared" si="8"/>
        <v>1243839.2850000001</v>
      </c>
      <c r="C149" s="34">
        <v>306771529</v>
      </c>
      <c r="D149" s="54">
        <f t="shared" si="9"/>
        <v>4.0546112250201691</v>
      </c>
    </row>
    <row r="150" spans="1:4" x14ac:dyDescent="0.25">
      <c r="A150" s="31">
        <v>2009</v>
      </c>
      <c r="B150" s="55">
        <f t="shared" si="8"/>
        <v>1732483.2249999999</v>
      </c>
      <c r="C150" s="33">
        <v>308745538</v>
      </c>
      <c r="D150" s="54">
        <f t="shared" si="9"/>
        <v>5.6113627948203737</v>
      </c>
    </row>
    <row r="151" spans="1:4" x14ac:dyDescent="0.25">
      <c r="A151" s="32">
        <v>2010</v>
      </c>
      <c r="B151" s="56">
        <f t="shared" si="8"/>
        <v>1226261.5820000002</v>
      </c>
      <c r="C151" s="34">
        <v>309347057</v>
      </c>
      <c r="D151" s="54">
        <f t="shared" si="9"/>
        <v>3.9640318349626327</v>
      </c>
    </row>
    <row r="152" spans="1:4" x14ac:dyDescent="0.25">
      <c r="A152" s="31">
        <v>2011</v>
      </c>
      <c r="B152" s="55">
        <f t="shared" si="8"/>
        <v>1928411.0279999999</v>
      </c>
      <c r="C152" s="33">
        <v>311721632</v>
      </c>
      <c r="D152" s="54">
        <f t="shared" si="9"/>
        <v>6.1863240469625156</v>
      </c>
    </row>
    <row r="153" spans="1:4" x14ac:dyDescent="0.25">
      <c r="A153" s="32">
        <v>2012</v>
      </c>
      <c r="B153" s="56">
        <f t="shared" si="8"/>
        <v>1200035.0009999999</v>
      </c>
      <c r="C153" s="34">
        <v>314112078</v>
      </c>
      <c r="D153" s="54">
        <f t="shared" si="9"/>
        <v>3.8204038782615672</v>
      </c>
    </row>
    <row r="154" spans="1:4" x14ac:dyDescent="0.25">
      <c r="A154" s="31">
        <v>2013</v>
      </c>
      <c r="B154" s="55">
        <f t="shared" si="8"/>
        <v>1979681.7409999999</v>
      </c>
      <c r="C154" s="33">
        <v>316497531</v>
      </c>
      <c r="D154" s="54">
        <f t="shared" si="9"/>
        <v>6.2549674076288451</v>
      </c>
    </row>
    <row r="155" spans="1:4" x14ac:dyDescent="0.25">
      <c r="A155" s="32">
        <v>2014</v>
      </c>
      <c r="B155" s="56">
        <f t="shared" si="8"/>
        <v>1269771.1159999999</v>
      </c>
      <c r="C155" s="34">
        <v>318857056</v>
      </c>
      <c r="D155" s="54">
        <f t="shared" si="9"/>
        <v>3.9822581690022254</v>
      </c>
    </row>
    <row r="156" spans="1:4" x14ac:dyDescent="0.25">
      <c r="A156" s="31">
        <v>2015</v>
      </c>
      <c r="B156" s="55">
        <f t="shared" si="8"/>
        <v>1806851.632</v>
      </c>
      <c r="C156" s="33">
        <v>321418820</v>
      </c>
      <c r="D156" s="54">
        <f t="shared" si="9"/>
        <v>5.6214867318596964</v>
      </c>
    </row>
    <row r="157" spans="1:4" x14ac:dyDescent="0.25">
      <c r="A157" t="s">
        <v>54</v>
      </c>
    </row>
  </sheetData>
  <mergeCells count="6">
    <mergeCell ref="A134:D134"/>
    <mergeCell ref="A4:D4"/>
    <mergeCell ref="A30:D30"/>
    <mergeCell ref="A55:D55"/>
    <mergeCell ref="A83:D83"/>
    <mergeCell ref="A109:D10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81"/>
  <sheetViews>
    <sheetView topLeftCell="A4" workbookViewId="0">
      <selection activeCell="C6" sqref="C6"/>
    </sheetView>
  </sheetViews>
  <sheetFormatPr baseColWidth="10" defaultRowHeight="15" x14ac:dyDescent="0.25"/>
  <cols>
    <col min="1" max="1" width="3.85546875" customWidth="1"/>
    <col min="3" max="3" width="13.7109375" customWidth="1"/>
    <col min="4" max="4" width="15.140625" customWidth="1"/>
    <col min="5" max="5" width="15" customWidth="1"/>
    <col min="6" max="6" width="13.85546875" customWidth="1"/>
    <col min="7" max="7" width="14.28515625" customWidth="1"/>
    <col min="8" max="8" width="14.85546875" customWidth="1"/>
    <col min="9" max="10" width="13.140625" customWidth="1"/>
    <col min="11" max="11" width="14.28515625" customWidth="1"/>
    <col min="12" max="12" width="14.7109375" customWidth="1"/>
    <col min="13" max="13" width="13.85546875" customWidth="1"/>
  </cols>
  <sheetData>
    <row r="2" spans="2:20" x14ac:dyDescent="0.25">
      <c r="H2" s="57"/>
    </row>
    <row r="4" spans="2:20" ht="15.75" x14ac:dyDescent="0.25">
      <c r="B4" s="101" t="s">
        <v>195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90"/>
      <c r="P4" s="7" t="s">
        <v>11</v>
      </c>
      <c r="S4" t="s">
        <v>6</v>
      </c>
      <c r="T4" s="7" t="s">
        <v>50</v>
      </c>
    </row>
    <row r="5" spans="2:20" ht="78.75" customHeight="1" x14ac:dyDescent="0.25">
      <c r="B5" s="11" t="s">
        <v>1</v>
      </c>
      <c r="C5" s="13" t="s">
        <v>97</v>
      </c>
      <c r="D5" s="13" t="s">
        <v>98</v>
      </c>
      <c r="E5" s="13" t="s">
        <v>99</v>
      </c>
      <c r="F5" s="13" t="s">
        <v>100</v>
      </c>
      <c r="G5" s="13" t="s">
        <v>101</v>
      </c>
      <c r="H5" s="13" t="s">
        <v>102</v>
      </c>
      <c r="I5" s="13" t="s">
        <v>103</v>
      </c>
      <c r="J5" s="13" t="s">
        <v>104</v>
      </c>
      <c r="K5" s="13" t="s">
        <v>105</v>
      </c>
      <c r="L5" s="13" t="s">
        <v>106</v>
      </c>
    </row>
    <row r="6" spans="2:20" x14ac:dyDescent="0.25">
      <c r="B6" s="9">
        <v>1995</v>
      </c>
      <c r="C6" s="89">
        <f>'Export '!B2/'Exp Mundiales'!B2</f>
        <v>3.6136501498442533E-3</v>
      </c>
      <c r="D6" s="89">
        <f>'Export '!C2/'Exp Mundiales'!C2</f>
        <v>2.3354741086094175E-4</v>
      </c>
      <c r="E6" s="89">
        <f>'Export '!D2/'Exp Mundiales'!D2</f>
        <v>8.6128926033545144E-4</v>
      </c>
      <c r="F6" s="89">
        <f>'Export '!E2/'Exp Mundiales'!E2</f>
        <v>1.1990654420420612E-3</v>
      </c>
      <c r="G6" s="89">
        <f>'Export '!F2/'Exp Mundiales'!F2</f>
        <v>1.3284745612575729E-4</v>
      </c>
      <c r="H6" s="89">
        <f>'Export '!G2/'Exp Mundiales'!G2</f>
        <v>5.2020805704687897E-6</v>
      </c>
      <c r="I6" s="89">
        <f>'Export '!H2/'Exp Mundiales'!H2</f>
        <v>1.1434692886469369E-4</v>
      </c>
      <c r="J6" s="89">
        <f>'Export '!I2/'Exp Mundiales'!I2</f>
        <v>2.0455347212928571E-5</v>
      </c>
      <c r="K6" s="89">
        <f>'Export '!J2/'Exp Mundiales'!J2</f>
        <v>6.5517891078051269E-6</v>
      </c>
      <c r="L6" s="89">
        <f>'Export '!K2/'Exp Mundiales'!K2</f>
        <v>3.6974809048018991E-5</v>
      </c>
    </row>
    <row r="7" spans="2:20" x14ac:dyDescent="0.25">
      <c r="B7" s="9">
        <v>1996</v>
      </c>
      <c r="C7" s="89">
        <f>'Export '!B3/'Exp Mundiales'!B3</f>
        <v>4.0618540325055444E-3</v>
      </c>
      <c r="D7" s="89">
        <f>'Export '!C3/'Exp Mundiales'!C3</f>
        <v>2.3957708665683789E-4</v>
      </c>
      <c r="E7" s="89">
        <f>'Export '!D3/'Exp Mundiales'!D3</f>
        <v>9.6879211539847355E-4</v>
      </c>
      <c r="F7" s="89">
        <f>'Export '!E3/'Exp Mundiales'!E3</f>
        <v>1.0048793891493204E-3</v>
      </c>
      <c r="G7" s="89">
        <f>'Export '!F3/'Exp Mundiales'!F3</f>
        <v>1.2297234554594372E-4</v>
      </c>
      <c r="H7" s="89">
        <f>'Export '!G3/'Exp Mundiales'!G3</f>
        <v>4.1248847877065568E-6</v>
      </c>
      <c r="I7" s="89">
        <f>'Export '!H3/'Exp Mundiales'!H3</f>
        <v>1.0228618737755496E-4</v>
      </c>
      <c r="J7" s="89">
        <f>'Export '!I3/'Exp Mundiales'!I3</f>
        <v>1.4732001027812928E-5</v>
      </c>
      <c r="K7" s="89">
        <f>'Export '!J3/'Exp Mundiales'!J3</f>
        <v>5.5556288563118329E-6</v>
      </c>
      <c r="L7" s="89">
        <f>'Export '!K3/'Exp Mundiales'!K3</f>
        <v>3.9684887551437891E-5</v>
      </c>
    </row>
    <row r="8" spans="2:20" x14ac:dyDescent="0.25">
      <c r="B8" s="9">
        <v>1997</v>
      </c>
      <c r="C8" s="89">
        <f>'Export '!B4/'Exp Mundiales'!B4</f>
        <v>4.3047890341040293E-3</v>
      </c>
      <c r="D8" s="89">
        <f>'Export '!C4/'Exp Mundiales'!C4</f>
        <v>2.0200079898834532E-4</v>
      </c>
      <c r="E8" s="89">
        <f>'Export '!D4/'Exp Mundiales'!D4</f>
        <v>9.2804214532917579E-4</v>
      </c>
      <c r="F8" s="89">
        <f>'Export '!E4/'Exp Mundiales'!E4</f>
        <v>8.3867343099560136E-4</v>
      </c>
      <c r="G8" s="89">
        <f>'Export '!F4/'Exp Mundiales'!F4</f>
        <v>1.1822767873927761E-4</v>
      </c>
      <c r="H8" s="89">
        <f>'Export '!G4/'Exp Mundiales'!G4</f>
        <v>3.9746009837332441E-6</v>
      </c>
      <c r="I8" s="89">
        <f>'Export '!H4/'Exp Mundiales'!H4</f>
        <v>1.639283998878178E-4</v>
      </c>
      <c r="J8" s="89">
        <f>'Export '!I4/'Exp Mundiales'!I4</f>
        <v>1.4644446160947687E-5</v>
      </c>
      <c r="K8" s="89">
        <f>'Export '!J4/'Exp Mundiales'!J4</f>
        <v>3.0309511986449843E-6</v>
      </c>
      <c r="L8" s="89">
        <f>'Export '!K4/'Exp Mundiales'!K4</f>
        <v>5.1331873012320279E-5</v>
      </c>
    </row>
    <row r="9" spans="2:20" x14ac:dyDescent="0.25">
      <c r="B9" s="9">
        <v>1998</v>
      </c>
      <c r="C9" s="89">
        <f>'Export '!B5/'Exp Mundiales'!B5</f>
        <v>4.7174521714026607E-3</v>
      </c>
      <c r="D9" s="89">
        <f>'Export '!C5/'Exp Mundiales'!C5</f>
        <v>2.2898139942563483E-4</v>
      </c>
      <c r="E9" s="89">
        <f>'Export '!D5/'Exp Mundiales'!D5</f>
        <v>7.9615595197511126E-4</v>
      </c>
      <c r="F9" s="89">
        <f>'Export '!E5/'Exp Mundiales'!E5</f>
        <v>8.2364463845772202E-4</v>
      </c>
      <c r="G9" s="89">
        <f>'Export '!F5/'Exp Mundiales'!F5</f>
        <v>1.2792704443788852E-4</v>
      </c>
      <c r="H9" s="89">
        <f>'Export '!G5/'Exp Mundiales'!G5</f>
        <v>4.0555291788452662E-6</v>
      </c>
      <c r="I9" s="89">
        <f>'Export '!H5/'Exp Mundiales'!H5</f>
        <v>4.9245421246442672E-4</v>
      </c>
      <c r="J9" s="89">
        <f>'Export '!I5/'Exp Mundiales'!I5</f>
        <v>1.399169739208817E-5</v>
      </c>
      <c r="K9" s="89">
        <f>'Export '!J5/'Exp Mundiales'!J5</f>
        <v>3.9118327420866523E-6</v>
      </c>
      <c r="L9" s="89">
        <f>'Export '!K5/'Exp Mundiales'!K5</f>
        <v>3.5949151281500792E-5</v>
      </c>
    </row>
    <row r="10" spans="2:20" x14ac:dyDescent="0.25">
      <c r="B10" s="9">
        <v>1999</v>
      </c>
      <c r="C10" s="89">
        <f>'Export '!B6/'Exp Mundiales'!B6</f>
        <v>6.1822752261269471E-3</v>
      </c>
      <c r="D10" s="89">
        <f>'Export '!C6/'Exp Mundiales'!C6</f>
        <v>2.0334184764225744E-4</v>
      </c>
      <c r="E10" s="89">
        <f>'Export '!D6/'Exp Mundiales'!D6</f>
        <v>1.2660275573471763E-3</v>
      </c>
      <c r="F10" s="89">
        <f>'Export '!E6/'Exp Mundiales'!E6</f>
        <v>8.5352138619684457E-4</v>
      </c>
      <c r="G10" s="89">
        <f>'Export '!F6/'Exp Mundiales'!F6</f>
        <v>1.8324733954124992E-4</v>
      </c>
      <c r="H10" s="89">
        <f>'Export '!G6/'Exp Mundiales'!G6</f>
        <v>6.1334793416949356E-6</v>
      </c>
      <c r="I10" s="89">
        <f>'Export '!H6/'Exp Mundiales'!H6</f>
        <v>9.1328192721768279E-4</v>
      </c>
      <c r="J10" s="89">
        <f>'Export '!I6/'Exp Mundiales'!I6</f>
        <v>2.0212522740197583E-5</v>
      </c>
      <c r="K10" s="89">
        <f>'Export '!J6/'Exp Mundiales'!J6</f>
        <v>3.6219393517515754E-6</v>
      </c>
      <c r="L10" s="89">
        <f>'Export '!K6/'Exp Mundiales'!K6</f>
        <v>2.739081117242521E-5</v>
      </c>
    </row>
    <row r="11" spans="2:20" x14ac:dyDescent="0.25">
      <c r="B11" s="9">
        <v>2000</v>
      </c>
      <c r="C11" s="89">
        <f>'Export '!B7/'Exp Mundiales'!B7</f>
        <v>5.4987583749468256E-3</v>
      </c>
      <c r="D11" s="89">
        <f>'Export '!C7/'Exp Mundiales'!C7</f>
        <v>2.0909372147986545E-4</v>
      </c>
      <c r="E11" s="89">
        <f>'Export '!D7/'Exp Mundiales'!D7</f>
        <v>1.3439614556457495E-3</v>
      </c>
      <c r="F11" s="89">
        <f>'Export '!E7/'Exp Mundiales'!E7</f>
        <v>8.8970180449013327E-4</v>
      </c>
      <c r="G11" s="89">
        <f>'Export '!F7/'Exp Mundiales'!F7</f>
        <v>1.755875412941607E-4</v>
      </c>
      <c r="H11" s="89">
        <f>'Export '!G7/'Exp Mundiales'!G7</f>
        <v>4.8964671166743324E-6</v>
      </c>
      <c r="I11" s="89">
        <f>'Export '!H7/'Exp Mundiales'!H7</f>
        <v>9.5334069117211976E-4</v>
      </c>
      <c r="J11" s="89">
        <f>'Export '!I7/'Exp Mundiales'!I7</f>
        <v>3.6626752744216634E-5</v>
      </c>
      <c r="K11" s="89">
        <f>'Export '!J7/'Exp Mundiales'!J7</f>
        <v>1.0486579801777769E-5</v>
      </c>
      <c r="L11" s="89">
        <f>'Export '!K7/'Exp Mundiales'!K7</f>
        <v>2.084818561693373E-5</v>
      </c>
    </row>
    <row r="12" spans="2:20" x14ac:dyDescent="0.25">
      <c r="B12" s="9">
        <v>2001</v>
      </c>
      <c r="C12" s="89">
        <f>'Export '!B8/'Exp Mundiales'!B8</f>
        <v>4.2481638390126954E-3</v>
      </c>
      <c r="D12" s="89">
        <f>'Export '!C8/'Exp Mundiales'!C8</f>
        <v>2.7679230350637426E-4</v>
      </c>
      <c r="E12" s="89">
        <f>'Export '!D8/'Exp Mundiales'!D8</f>
        <v>1.5362266730208846E-3</v>
      </c>
      <c r="F12" s="89">
        <f>'Export '!E8/'Exp Mundiales'!E8</f>
        <v>8.6945852494297975E-4</v>
      </c>
      <c r="G12" s="89">
        <f>'Export '!F8/'Exp Mundiales'!F8</f>
        <v>2.0890781353204887E-4</v>
      </c>
      <c r="H12" s="89">
        <f>'Export '!G8/'Exp Mundiales'!G8</f>
        <v>3.9410271551834008E-6</v>
      </c>
      <c r="I12" s="89">
        <f>'Export '!H8/'Exp Mundiales'!H8</f>
        <v>7.207035792320517E-4</v>
      </c>
      <c r="J12" s="89">
        <f>'Export '!I8/'Exp Mundiales'!I8</f>
        <v>6.5215839968655237E-5</v>
      </c>
      <c r="K12" s="89">
        <f>'Export '!J8/'Exp Mundiales'!J8</f>
        <v>2.0122977674435924E-5</v>
      </c>
      <c r="L12" s="89">
        <f>'Export '!K8/'Exp Mundiales'!K8</f>
        <v>4.0811643789218685E-5</v>
      </c>
    </row>
    <row r="13" spans="2:20" x14ac:dyDescent="0.25">
      <c r="B13" s="9">
        <v>2002</v>
      </c>
      <c r="C13" s="89">
        <f>'Export '!B9/'Exp Mundiales'!B9</f>
        <v>4.1688886773256122E-3</v>
      </c>
      <c r="D13" s="89">
        <f>'Export '!C9/'Exp Mundiales'!C9</f>
        <v>2.8358284501094354E-4</v>
      </c>
      <c r="E13" s="89">
        <f>'Export '!D9/'Exp Mundiales'!D9</f>
        <v>1.4524039980537474E-3</v>
      </c>
      <c r="F13" s="89">
        <f>'Export '!E9/'Exp Mundiales'!E9</f>
        <v>7.9770991959005381E-4</v>
      </c>
      <c r="G13" s="89">
        <f>'Export '!F9/'Exp Mundiales'!F9</f>
        <v>2.5203689365270541E-4</v>
      </c>
      <c r="H13" s="89">
        <f>'Export '!G9/'Exp Mundiales'!G9</f>
        <v>3.4591265491607615E-6</v>
      </c>
      <c r="I13" s="89">
        <f>'Export '!H9/'Exp Mundiales'!H9</f>
        <v>3.4141600547802129E-4</v>
      </c>
      <c r="J13" s="89">
        <f>'Export '!I9/'Exp Mundiales'!I9</f>
        <v>4.7457893295851979E-5</v>
      </c>
      <c r="K13" s="89">
        <f>'Export '!J9/'Exp Mundiales'!J9</f>
        <v>2.0947836928435492E-5</v>
      </c>
      <c r="L13" s="89">
        <f>'Export '!K9/'Exp Mundiales'!K9</f>
        <v>3.1852895706192274E-5</v>
      </c>
    </row>
    <row r="14" spans="2:20" x14ac:dyDescent="0.25">
      <c r="B14" s="9">
        <v>2003</v>
      </c>
      <c r="C14" s="89">
        <f>'Export '!B10/'Exp Mundiales'!B10</f>
        <v>3.603907875738859E-3</v>
      </c>
      <c r="D14" s="89">
        <f>'Export '!C10/'Exp Mundiales'!C10</f>
        <v>3.2135475067618163E-4</v>
      </c>
      <c r="E14" s="89">
        <f>'Export '!D10/'Exp Mundiales'!D10</f>
        <v>1.3087041704910622E-3</v>
      </c>
      <c r="F14" s="89">
        <f>'Export '!E10/'Exp Mundiales'!E10</f>
        <v>1.0368199063835253E-3</v>
      </c>
      <c r="G14" s="89">
        <f>'Export '!F10/'Exp Mundiales'!F10</f>
        <v>2.8183128629668495E-4</v>
      </c>
      <c r="H14" s="89">
        <f>'Export '!G10/'Exp Mundiales'!G10</f>
        <v>4.3405363721577518E-6</v>
      </c>
      <c r="I14" s="89">
        <f>'Export '!H10/'Exp Mundiales'!H10</f>
        <v>2.623855930604018E-4</v>
      </c>
      <c r="J14" s="89">
        <f>'Export '!I10/'Exp Mundiales'!I10</f>
        <v>5.6455119797953506E-5</v>
      </c>
      <c r="K14" s="89">
        <f>'Export '!J10/'Exp Mundiales'!J10</f>
        <v>1.8495141229028965E-5</v>
      </c>
      <c r="L14" s="89">
        <f>'Export '!K10/'Exp Mundiales'!K10</f>
        <v>8.3381815735452649E-5</v>
      </c>
    </row>
    <row r="15" spans="2:20" x14ac:dyDescent="0.25">
      <c r="B15" s="9">
        <v>2004</v>
      </c>
      <c r="C15" s="89">
        <f>'Export '!B11/'Exp Mundiales'!B11</f>
        <v>3.3130793842535144E-3</v>
      </c>
      <c r="D15" s="89">
        <f>'Export '!C11/'Exp Mundiales'!C11</f>
        <v>3.1517433216948651E-4</v>
      </c>
      <c r="E15" s="89">
        <f>'Export '!D11/'Exp Mundiales'!D11</f>
        <v>1.071060343070555E-3</v>
      </c>
      <c r="F15" s="89">
        <f>'Export '!E11/'Exp Mundiales'!E11</f>
        <v>1.10884226653941E-3</v>
      </c>
      <c r="G15" s="89">
        <f>'Export '!F11/'Exp Mundiales'!F11</f>
        <v>2.3343076578213504E-4</v>
      </c>
      <c r="H15" s="89">
        <f>'Export '!G11/'Exp Mundiales'!G11</f>
        <v>4.4562709806172356E-6</v>
      </c>
      <c r="I15" s="89">
        <f>'Export '!H11/'Exp Mundiales'!H11</f>
        <v>3.21879379187146E-4</v>
      </c>
      <c r="J15" s="89">
        <f>'Export '!I11/'Exp Mundiales'!I11</f>
        <v>6.9451048539694206E-5</v>
      </c>
      <c r="K15" s="89">
        <f>'Export '!J11/'Exp Mundiales'!J11</f>
        <v>2.6793114285856572E-5</v>
      </c>
      <c r="L15" s="89">
        <f>'Export '!K11/'Exp Mundiales'!K11</f>
        <v>4.4350277966742459E-5</v>
      </c>
    </row>
    <row r="16" spans="2:20" x14ac:dyDescent="0.25">
      <c r="B16" s="9">
        <v>2005</v>
      </c>
      <c r="C16" s="89">
        <f>'Export '!B12/'Exp Mundiales'!B12</f>
        <v>3.4446684312143994E-3</v>
      </c>
      <c r="D16" s="89">
        <f>'Export '!C12/'Exp Mundiales'!C12</f>
        <v>2.7185745096865952E-4</v>
      </c>
      <c r="E16" s="89">
        <f>'Export '!D12/'Exp Mundiales'!D12</f>
        <v>1.023152980866932E-3</v>
      </c>
      <c r="F16" s="89">
        <f>'Export '!E12/'Exp Mundiales'!E12</f>
        <v>9.7491648076744163E-4</v>
      </c>
      <c r="G16" s="89">
        <f>'Export '!F12/'Exp Mundiales'!F12</f>
        <v>2.3648790806304643E-4</v>
      </c>
      <c r="H16" s="89">
        <f>'Export '!G12/'Exp Mundiales'!G12</f>
        <v>7.1346610999914716E-6</v>
      </c>
      <c r="I16" s="89">
        <f>'Export '!H12/'Exp Mundiales'!H12</f>
        <v>4.2049434890157494E-4</v>
      </c>
      <c r="J16" s="89">
        <f>'Export '!I12/'Exp Mundiales'!I12</f>
        <v>7.4450362350293129E-5</v>
      </c>
      <c r="K16" s="89">
        <f>'Export '!J12/'Exp Mundiales'!J12</f>
        <v>3.5684587506641331E-5</v>
      </c>
      <c r="L16" s="89">
        <f>'Export '!K12/'Exp Mundiales'!K12</f>
        <v>7.2622674235519883E-5</v>
      </c>
    </row>
    <row r="17" spans="2:21" x14ac:dyDescent="0.25">
      <c r="B17" s="9">
        <v>2006</v>
      </c>
      <c r="C17" s="89">
        <f>'Export '!B13/'Exp Mundiales'!B13</f>
        <v>3.1875398401037254E-3</v>
      </c>
      <c r="D17" s="89">
        <f>'Export '!C13/'Exp Mundiales'!C13</f>
        <v>2.5842560107027364E-4</v>
      </c>
      <c r="E17" s="89">
        <f>'Export '!D13/'Exp Mundiales'!D13</f>
        <v>1.1903693717019959E-3</v>
      </c>
      <c r="F17" s="89">
        <f>'Export '!E13/'Exp Mundiales'!E13</f>
        <v>7.875472471468171E-4</v>
      </c>
      <c r="G17" s="89">
        <f>'Export '!F13/'Exp Mundiales'!F13</f>
        <v>2.4197190122360104E-4</v>
      </c>
      <c r="H17" s="89">
        <f>'Export '!G13/'Exp Mundiales'!G13</f>
        <v>8.5636459681098902E-6</v>
      </c>
      <c r="I17" s="89">
        <f>'Export '!H13/'Exp Mundiales'!H13</f>
        <v>4.2807982332752697E-4</v>
      </c>
      <c r="J17" s="89">
        <f>'Export '!I13/'Exp Mundiales'!I13</f>
        <v>8.0478258028693448E-5</v>
      </c>
      <c r="K17" s="89">
        <f>'Export '!J13/'Exp Mundiales'!J13</f>
        <v>2.9568802966034801E-5</v>
      </c>
      <c r="L17" s="89">
        <f>'Export '!K13/'Exp Mundiales'!K13</f>
        <v>9.2890809922942393E-5</v>
      </c>
    </row>
    <row r="18" spans="2:21" x14ac:dyDescent="0.25">
      <c r="B18" s="9">
        <v>2007</v>
      </c>
      <c r="C18" s="89">
        <f>'Export '!B14/'Exp Mundiales'!B14</f>
        <v>3.1335489607694309E-3</v>
      </c>
      <c r="D18" s="89">
        <f>'Export '!C14/'Exp Mundiales'!C14</f>
        <v>1.7797009697952508E-4</v>
      </c>
      <c r="E18" s="89">
        <f>'Export '!D14/'Exp Mundiales'!D14</f>
        <v>9.8705109970382448E-4</v>
      </c>
      <c r="F18" s="89">
        <f>'Export '!E14/'Exp Mundiales'!E14</f>
        <v>5.5160057321272399E-4</v>
      </c>
      <c r="G18" s="89">
        <f>'Export '!F14/'Exp Mundiales'!F14</f>
        <v>1.8930452139051288E-4</v>
      </c>
      <c r="H18" s="89">
        <f>'Export '!G14/'Exp Mundiales'!G14</f>
        <v>7.580488219222509E-6</v>
      </c>
      <c r="I18" s="89">
        <f>'Export '!H14/'Exp Mundiales'!H14</f>
        <v>3.9932207533480282E-4</v>
      </c>
      <c r="J18" s="89">
        <f>'Export '!I14/'Exp Mundiales'!I14</f>
        <v>5.724063891341624E-5</v>
      </c>
      <c r="K18" s="89">
        <f>'Export '!J14/'Exp Mundiales'!J14</f>
        <v>2.7740801797665739E-5</v>
      </c>
      <c r="L18" s="89">
        <f>'Export '!K14/'Exp Mundiales'!K14</f>
        <v>1.1856790299736921E-4</v>
      </c>
    </row>
    <row r="19" spans="2:21" x14ac:dyDescent="0.25">
      <c r="B19" s="9">
        <v>2008</v>
      </c>
      <c r="C19" s="89">
        <f>'Export '!B15/'Exp Mundiales'!B15</f>
        <v>3.3591868148525037E-3</v>
      </c>
      <c r="D19" s="89">
        <f>'Export '!C15/'Exp Mundiales'!C15</f>
        <v>1.5988616984990116E-4</v>
      </c>
      <c r="E19" s="89">
        <f>'Export '!D15/'Exp Mundiales'!D15</f>
        <v>1.1175453988981835E-3</v>
      </c>
      <c r="F19" s="89">
        <f>'Export '!E15/'Exp Mundiales'!E15</f>
        <v>4.8784171449576641E-4</v>
      </c>
      <c r="G19" s="89">
        <f>'Export '!F15/'Exp Mundiales'!F15</f>
        <v>1.5130828448610276E-4</v>
      </c>
      <c r="H19" s="89">
        <f>'Export '!G15/'Exp Mundiales'!G15</f>
        <v>8.0817995512506261E-6</v>
      </c>
      <c r="I19" s="89">
        <f>'Export '!H15/'Exp Mundiales'!H15</f>
        <v>2.824563915359503E-4</v>
      </c>
      <c r="J19" s="89">
        <f>'Export '!I15/'Exp Mundiales'!I15</f>
        <v>5.1888312575834108E-5</v>
      </c>
      <c r="K19" s="89">
        <f>'Export '!J15/'Exp Mundiales'!J15</f>
        <v>3.874303427616519E-5</v>
      </c>
      <c r="L19" s="89">
        <f>'Export '!K15/'Exp Mundiales'!K15</f>
        <v>1.444907979703233E-4</v>
      </c>
    </row>
    <row r="20" spans="2:21" x14ac:dyDescent="0.25">
      <c r="B20" s="9">
        <v>2009</v>
      </c>
      <c r="C20" s="89">
        <f>'Export '!B16/'Exp Mundiales'!B16</f>
        <v>4.4524162386044928E-3</v>
      </c>
      <c r="D20" s="89">
        <f>'Export '!C16/'Exp Mundiales'!C16</f>
        <v>2.0629494520112921E-4</v>
      </c>
      <c r="E20" s="89">
        <f>'Export '!D16/'Exp Mundiales'!D16</f>
        <v>1.1799812068308362E-3</v>
      </c>
      <c r="F20" s="89">
        <f>'Export '!E16/'Exp Mundiales'!E16</f>
        <v>4.1425712360906614E-4</v>
      </c>
      <c r="G20" s="89">
        <f>'Export '!F16/'Exp Mundiales'!F16</f>
        <v>1.6110919089830375E-4</v>
      </c>
      <c r="H20" s="89">
        <f>'Export '!G16/'Exp Mundiales'!G16</f>
        <v>7.054543414016829E-6</v>
      </c>
      <c r="I20" s="89">
        <f>'Export '!H16/'Exp Mundiales'!H16</f>
        <v>2.6214834331386163E-4</v>
      </c>
      <c r="J20" s="89">
        <f>'Export '!I16/'Exp Mundiales'!I16</f>
        <v>4.8928581517390559E-5</v>
      </c>
      <c r="K20" s="89">
        <f>'Export '!J16/'Exp Mundiales'!J16</f>
        <v>4.4419703378835641E-5</v>
      </c>
      <c r="L20" s="89">
        <f>'Export '!K16/'Exp Mundiales'!K16</f>
        <v>7.9607717687141865E-5</v>
      </c>
    </row>
    <row r="21" spans="2:21" x14ac:dyDescent="0.25">
      <c r="B21" s="9">
        <v>2010</v>
      </c>
      <c r="C21" s="89">
        <f>'Export '!B17/'Exp Mundiales'!B17</f>
        <v>4.8110522294675089E-3</v>
      </c>
      <c r="D21" s="89">
        <f>'Export '!C17/'Exp Mundiales'!C17</f>
        <v>2.348703992506151E-4</v>
      </c>
      <c r="E21" s="89">
        <f>'Export '!D17/'Exp Mundiales'!D17</f>
        <v>8.313306428125183E-4</v>
      </c>
      <c r="F21" s="89">
        <f>'Export '!E17/'Exp Mundiales'!E17</f>
        <v>4.2172483601852855E-4</v>
      </c>
      <c r="G21" s="89">
        <f>'Export '!F17/'Exp Mundiales'!F17</f>
        <v>1.5562819449740304E-4</v>
      </c>
      <c r="H21" s="89">
        <f>'Export '!G17/'Exp Mundiales'!G17</f>
        <v>7.0722495232116939E-6</v>
      </c>
      <c r="I21" s="89">
        <f>'Export '!H17/'Exp Mundiales'!H17</f>
        <v>2.8427684280902485E-4</v>
      </c>
      <c r="J21" s="89">
        <f>'Export '!I17/'Exp Mundiales'!I17</f>
        <v>4.3918846032150141E-5</v>
      </c>
      <c r="K21" s="89">
        <f>'Export '!J17/'Exp Mundiales'!J17</f>
        <v>2.2182946647028824E-5</v>
      </c>
      <c r="L21" s="89">
        <f>'Export '!K17/'Exp Mundiales'!K17</f>
        <v>8.8389865065077497E-5</v>
      </c>
    </row>
    <row r="22" spans="2:21" x14ac:dyDescent="0.25">
      <c r="B22" s="9">
        <v>2011</v>
      </c>
      <c r="C22" s="89">
        <f>'Export '!B18/'Exp Mundiales'!B18</f>
        <v>4.7082098536312548E-3</v>
      </c>
      <c r="D22" s="89">
        <f>'Export '!C18/'Exp Mundiales'!C18</f>
        <v>1.7774968028966168E-4</v>
      </c>
      <c r="E22" s="89">
        <f>'Export '!D18/'Exp Mundiales'!D18</f>
        <v>9.1783036385470072E-4</v>
      </c>
      <c r="F22" s="89">
        <f>'Export '!E18/'Exp Mundiales'!E18</f>
        <v>3.4488784379689601E-4</v>
      </c>
      <c r="G22" s="89">
        <f>'Export '!F18/'Exp Mundiales'!F18</f>
        <v>1.3243483539967388E-4</v>
      </c>
      <c r="H22" s="89">
        <f>'Export '!G18/'Exp Mundiales'!G18</f>
        <v>6.5158952590026948E-6</v>
      </c>
      <c r="I22" s="89">
        <f>'Export '!H18/'Exp Mundiales'!H18</f>
        <v>2.48190481025061E-4</v>
      </c>
      <c r="J22" s="89">
        <f>'Export '!I18/'Exp Mundiales'!I18</f>
        <v>4.087617439707927E-5</v>
      </c>
      <c r="K22" s="89">
        <f>'Export '!J18/'Exp Mundiales'!J18</f>
        <v>2.1257993061701928E-5</v>
      </c>
      <c r="L22" s="89">
        <f>'Export '!K18/'Exp Mundiales'!K18</f>
        <v>1.3904275814395939E-5</v>
      </c>
    </row>
    <row r="23" spans="2:21" x14ac:dyDescent="0.25">
      <c r="B23" s="9">
        <v>2012</v>
      </c>
      <c r="C23" s="89">
        <f>'Export '!B19/'Exp Mundiales'!B19</f>
        <v>4.637290835222004E-3</v>
      </c>
      <c r="D23" s="89">
        <f>'Export '!C19/'Exp Mundiales'!C19</f>
        <v>2.1708281983727978E-4</v>
      </c>
      <c r="E23" s="89">
        <f>'Export '!D19/'Exp Mundiales'!D19</f>
        <v>6.8243852421699734E-4</v>
      </c>
      <c r="F23" s="89">
        <f>'Export '!E19/'Exp Mundiales'!E19</f>
        <v>3.3863237094509946E-4</v>
      </c>
      <c r="G23" s="89">
        <f>'Export '!F19/'Exp Mundiales'!F19</f>
        <v>1.3384948277348339E-4</v>
      </c>
      <c r="H23" s="89">
        <f>'Export '!G19/'Exp Mundiales'!G19</f>
        <v>1.1228148216061288E-5</v>
      </c>
      <c r="I23" s="89">
        <f>'Export '!H19/'Exp Mundiales'!H19</f>
        <v>2.5676876775104757E-4</v>
      </c>
      <c r="J23" s="89">
        <f>'Export '!I19/'Exp Mundiales'!I19</f>
        <v>4.6587818146567488E-5</v>
      </c>
      <c r="K23" s="89">
        <f>'Export '!J19/'Exp Mundiales'!J19</f>
        <v>2.1403257875816202E-5</v>
      </c>
      <c r="L23" s="89">
        <f>'Export '!K19/'Exp Mundiales'!K19</f>
        <v>1.5653665980261184E-5</v>
      </c>
    </row>
    <row r="24" spans="2:21" x14ac:dyDescent="0.25">
      <c r="B24" s="9">
        <v>2013</v>
      </c>
      <c r="C24" s="89">
        <f>'Export '!B20/'Exp Mundiales'!B20</f>
        <v>4.104187593766578E-3</v>
      </c>
      <c r="D24" s="89">
        <f>'Export '!C20/'Exp Mundiales'!C20</f>
        <v>1.6609505571601408E-4</v>
      </c>
      <c r="E24" s="89">
        <f>'Export '!D20/'Exp Mundiales'!D20</f>
        <v>4.93053347960955E-4</v>
      </c>
      <c r="F24" s="89">
        <f>'Export '!E20/'Exp Mundiales'!E20</f>
        <v>3.4133519312225713E-4</v>
      </c>
      <c r="G24" s="89">
        <f>'Export '!F20/'Exp Mundiales'!F20</f>
        <v>1.2044997519914808E-4</v>
      </c>
      <c r="H24" s="89">
        <f>'Export '!G20/'Exp Mundiales'!G20</f>
        <v>8.3092741919035346E-6</v>
      </c>
      <c r="I24" s="89">
        <f>'Export '!H20/'Exp Mundiales'!H20</f>
        <v>1.8727149820354095E-4</v>
      </c>
      <c r="J24" s="89">
        <f>'Export '!I20/'Exp Mundiales'!I20</f>
        <v>4.3181699152939453E-5</v>
      </c>
      <c r="K24" s="89">
        <f>'Export '!J20/'Exp Mundiales'!J20</f>
        <v>2.9688652231034228E-5</v>
      </c>
      <c r="L24" s="89">
        <f>'Export '!K20/'Exp Mundiales'!K20</f>
        <v>3.4278580418095313E-5</v>
      </c>
    </row>
    <row r="25" spans="2:21" x14ac:dyDescent="0.25">
      <c r="B25" s="9">
        <v>2014</v>
      </c>
      <c r="C25" s="89">
        <f>'Export '!B21/'Exp Mundiales'!B21</f>
        <v>3.1389760587927818E-3</v>
      </c>
      <c r="D25" s="89">
        <f>'Export '!C21/'Exp Mundiales'!C21</f>
        <v>2.203092243258636E-4</v>
      </c>
      <c r="E25" s="89">
        <f>'Export '!D21/'Exp Mundiales'!D21</f>
        <v>5.5006891983805741E-4</v>
      </c>
      <c r="F25" s="89">
        <f>'Export '!E21/'Exp Mundiales'!E21</f>
        <v>3.2223705422403397E-4</v>
      </c>
      <c r="G25" s="89">
        <f>'Export '!F21/'Exp Mundiales'!F21</f>
        <v>1.4863048108878157E-4</v>
      </c>
      <c r="H25" s="89">
        <f>'Export '!G21/'Exp Mundiales'!G21</f>
        <v>1.0020819734452762E-5</v>
      </c>
      <c r="I25" s="89">
        <f>'Export '!H21/'Exp Mundiales'!H21</f>
        <v>2.5273276039849735E-4</v>
      </c>
      <c r="J25" s="89">
        <f>'Export '!I21/'Exp Mundiales'!I21</f>
        <v>4.1525437034387947E-5</v>
      </c>
      <c r="K25" s="89">
        <f>'Export '!J21/'Exp Mundiales'!J21</f>
        <v>3.0037041933049627E-5</v>
      </c>
      <c r="L25" s="89">
        <f>'Export '!K21/'Exp Mundiales'!K21</f>
        <v>3.588492697018503E-5</v>
      </c>
    </row>
    <row r="26" spans="2:21" x14ac:dyDescent="0.25">
      <c r="B26" s="10">
        <v>2015</v>
      </c>
      <c r="C26" s="89">
        <f>'Export '!B22/'Exp Mundiales'!B22</f>
        <v>3.0207231258845167E-3</v>
      </c>
      <c r="D26" s="89">
        <f>'Export '!C22/'Exp Mundiales'!C22</f>
        <v>2.1955494797055208E-4</v>
      </c>
      <c r="E26" s="89">
        <f>'Export '!D22/'Exp Mundiales'!D22</f>
        <v>4.4252658315467066E-4</v>
      </c>
      <c r="F26" s="89">
        <f>'Export '!E22/'Exp Mundiales'!E22</f>
        <v>3.8337421380556816E-4</v>
      </c>
      <c r="G26" s="89">
        <f>'Export '!F22/'Exp Mundiales'!F22</f>
        <v>1.6062983672062738E-4</v>
      </c>
      <c r="H26" s="89">
        <f>'Export '!G22/'Exp Mundiales'!G22</f>
        <v>1.356326308615732E-5</v>
      </c>
      <c r="I26" s="89">
        <f>'Export '!H22/'Exp Mundiales'!H22</f>
        <v>2.1054180260904502E-4</v>
      </c>
      <c r="J26" s="89">
        <f>'Export '!I22/'Exp Mundiales'!I22</f>
        <v>4.8843976832788817E-5</v>
      </c>
      <c r="K26" s="89">
        <f>'Export '!J22/'Exp Mundiales'!J22</f>
        <v>2.5273829628973224E-5</v>
      </c>
      <c r="L26" s="89">
        <f>'Export '!K22/'Exp Mundiales'!K22</f>
        <v>6.0722873242803065E-5</v>
      </c>
    </row>
    <row r="27" spans="2:21" x14ac:dyDescent="0.25">
      <c r="B27" t="s">
        <v>58</v>
      </c>
      <c r="C27" s="14"/>
      <c r="D27" s="20"/>
      <c r="E27" s="21"/>
    </row>
    <row r="28" spans="2:21" x14ac:dyDescent="0.25">
      <c r="B28" s="19"/>
      <c r="C28" s="14"/>
      <c r="D28" s="20"/>
      <c r="E28" s="21"/>
    </row>
    <row r="29" spans="2:21" x14ac:dyDescent="0.25">
      <c r="B29" s="7"/>
      <c r="E29" s="1"/>
    </row>
    <row r="31" spans="2:21" ht="15.75" x14ac:dyDescent="0.25">
      <c r="B31" s="101" t="s">
        <v>196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90"/>
      <c r="P31" s="7" t="s">
        <v>12</v>
      </c>
      <c r="S31" s="1"/>
      <c r="T31" t="s">
        <v>6</v>
      </c>
      <c r="U31" s="7" t="s">
        <v>51</v>
      </c>
    </row>
    <row r="32" spans="2:21" ht="75" x14ac:dyDescent="0.25">
      <c r="B32" s="11" t="s">
        <v>1</v>
      </c>
      <c r="C32" s="13" t="s">
        <v>207</v>
      </c>
      <c r="D32" s="13" t="s">
        <v>208</v>
      </c>
      <c r="E32" s="13" t="s">
        <v>209</v>
      </c>
      <c r="F32" s="13" t="s">
        <v>210</v>
      </c>
      <c r="G32" s="13" t="s">
        <v>211</v>
      </c>
      <c r="H32" s="13" t="s">
        <v>212</v>
      </c>
      <c r="I32" s="13" t="s">
        <v>213</v>
      </c>
      <c r="J32" s="13" t="s">
        <v>214</v>
      </c>
      <c r="K32" s="13" t="s">
        <v>215</v>
      </c>
      <c r="L32" s="13" t="s">
        <v>216</v>
      </c>
    </row>
    <row r="33" spans="2:12" x14ac:dyDescent="0.25">
      <c r="B33" s="9">
        <v>1995</v>
      </c>
      <c r="C33" s="72">
        <f>'Import '!B2/'Exp Mundiales'!B2</f>
        <v>6.4898300549428981E-4</v>
      </c>
      <c r="D33" s="72">
        <f>'Import '!C2/'Exp Mundiales'!C2</f>
        <v>6.2388275261761013E-4</v>
      </c>
      <c r="E33" s="72">
        <f>'Import '!D2/'Exp Mundiales'!D2</f>
        <v>1.4974097538363231E-3</v>
      </c>
      <c r="F33" s="72">
        <f>'Import '!E2/'Exp Mundiales'!E2</f>
        <v>4.1105909978207802E-4</v>
      </c>
      <c r="G33" s="72">
        <f>'Import '!F2/'Exp Mundiales'!F2</f>
        <v>6.4429200001666384E-4</v>
      </c>
      <c r="H33" s="72">
        <f>'Import '!G2/'Exp Mundiales'!G2</f>
        <v>5.7171696000658356E-4</v>
      </c>
      <c r="I33" s="72">
        <f>'Import '!H2/'Exp Mundiales'!H2</f>
        <v>1.8470793601363604E-3</v>
      </c>
      <c r="J33" s="72">
        <f>'Import '!I2/'Exp Mundiales'!I2</f>
        <v>1.2129622657129681E-3</v>
      </c>
      <c r="K33" s="72">
        <f>'Import '!J2/'Exp Mundiales'!J2</f>
        <v>9.4219181733266259E-4</v>
      </c>
      <c r="L33" s="72">
        <f>'Import '!K2/'Exp Mundiales'!K2</f>
        <v>1.3207486801322765E-3</v>
      </c>
    </row>
    <row r="34" spans="2:12" x14ac:dyDescent="0.25">
      <c r="B34" s="9">
        <v>1996</v>
      </c>
      <c r="C34" s="72">
        <f>'Import '!B3/'Exp Mundiales'!B3</f>
        <v>8.5444620767314281E-4</v>
      </c>
      <c r="D34" s="72">
        <f>'Import '!C3/'Exp Mundiales'!C3</f>
        <v>6.3396820799122879E-4</v>
      </c>
      <c r="E34" s="72">
        <f>'Import '!D3/'Exp Mundiales'!D3</f>
        <v>1.504461117104021E-3</v>
      </c>
      <c r="F34" s="72">
        <f>'Import '!E3/'Exp Mundiales'!E3</f>
        <v>3.4708784583967352E-4</v>
      </c>
      <c r="G34" s="72">
        <f>'Import '!F3/'Exp Mundiales'!F3</f>
        <v>6.7764898043742991E-4</v>
      </c>
      <c r="H34" s="72">
        <f>'Import '!G3/'Exp Mundiales'!G3</f>
        <v>4.3727530386395016E-4</v>
      </c>
      <c r="I34" s="72">
        <f>'Import '!H3/'Exp Mundiales'!H3</f>
        <v>1.590885835832304E-3</v>
      </c>
      <c r="J34" s="72">
        <f>'Import '!I3/'Exp Mundiales'!I3</f>
        <v>1.2388570412480862E-3</v>
      </c>
      <c r="K34" s="72">
        <f>'Import '!J3/'Exp Mundiales'!J3</f>
        <v>8.9625634783077363E-4</v>
      </c>
      <c r="L34" s="72">
        <f>'Import '!K3/'Exp Mundiales'!K3</f>
        <v>1.2692272461996947E-3</v>
      </c>
    </row>
    <row r="35" spans="2:12" x14ac:dyDescent="0.25">
      <c r="B35" s="9">
        <v>1997</v>
      </c>
      <c r="C35" s="72">
        <f>'Import '!B4/'Exp Mundiales'!B4</f>
        <v>7.4321856957349777E-4</v>
      </c>
      <c r="D35" s="72">
        <f>'Import '!C4/'Exp Mundiales'!C4</f>
        <v>6.8770330019106353E-4</v>
      </c>
      <c r="E35" s="72">
        <f>'Import '!D4/'Exp Mundiales'!D4</f>
        <v>1.5587144097461304E-3</v>
      </c>
      <c r="F35" s="72">
        <f>'Import '!E4/'Exp Mundiales'!E4</f>
        <v>3.9751563157328508E-4</v>
      </c>
      <c r="G35" s="72">
        <f>'Import '!F4/'Exp Mundiales'!F4</f>
        <v>7.0201990440165623E-4</v>
      </c>
      <c r="H35" s="72">
        <f>'Import '!G4/'Exp Mundiales'!G4</f>
        <v>4.2322590277315739E-4</v>
      </c>
      <c r="I35" s="72">
        <f>'Import '!H4/'Exp Mundiales'!H4</f>
        <v>1.749170031757991E-3</v>
      </c>
      <c r="J35" s="72">
        <f>'Import '!I4/'Exp Mundiales'!I4</f>
        <v>1.3200893726759302E-3</v>
      </c>
      <c r="K35" s="72">
        <f>'Import '!J4/'Exp Mundiales'!J4</f>
        <v>1.0694506116664532E-3</v>
      </c>
      <c r="L35" s="72">
        <f>'Import '!K4/'Exp Mundiales'!K4</f>
        <v>1.7421909481343883E-3</v>
      </c>
    </row>
    <row r="36" spans="2:12" x14ac:dyDescent="0.25">
      <c r="B36" s="9">
        <v>1998</v>
      </c>
      <c r="C36" s="72">
        <f>'Import '!B5/'Exp Mundiales'!B5</f>
        <v>8.6071808433945611E-4</v>
      </c>
      <c r="D36" s="72">
        <f>'Import '!C5/'Exp Mundiales'!C5</f>
        <v>7.232189070877817E-4</v>
      </c>
      <c r="E36" s="72">
        <f>'Import '!D5/'Exp Mundiales'!D5</f>
        <v>1.300736369591137E-3</v>
      </c>
      <c r="F36" s="72">
        <f>'Import '!E5/'Exp Mundiales'!E5</f>
        <v>3.5672142279248174E-4</v>
      </c>
      <c r="G36" s="72">
        <f>'Import '!F5/'Exp Mundiales'!F5</f>
        <v>6.0716414699808362E-4</v>
      </c>
      <c r="H36" s="72">
        <f>'Import '!G5/'Exp Mundiales'!G5</f>
        <v>3.1999569210631567E-4</v>
      </c>
      <c r="I36" s="72">
        <f>'Import '!H5/'Exp Mundiales'!H5</f>
        <v>1.6239403731590763E-3</v>
      </c>
      <c r="J36" s="72">
        <f>'Import '!I5/'Exp Mundiales'!I5</f>
        <v>1.0641355577331723E-3</v>
      </c>
      <c r="K36" s="72">
        <f>'Import '!J5/'Exp Mundiales'!J5</f>
        <v>8.7845275655674927E-4</v>
      </c>
      <c r="L36" s="72">
        <f>'Import '!K5/'Exp Mundiales'!K5</f>
        <v>1.4795072545576978E-3</v>
      </c>
    </row>
    <row r="37" spans="2:12" x14ac:dyDescent="0.25">
      <c r="B37" s="9">
        <v>1999</v>
      </c>
      <c r="C37" s="72">
        <f>'Import '!B6/'Exp Mundiales'!B6</f>
        <v>5.9933019021733138E-4</v>
      </c>
      <c r="D37" s="72">
        <f>'Import '!C6/'Exp Mundiales'!C6</f>
        <v>5.9095628259894523E-4</v>
      </c>
      <c r="E37" s="72">
        <f>'Import '!D6/'Exp Mundiales'!D6</f>
        <v>1.1083385677078126E-3</v>
      </c>
      <c r="F37" s="72">
        <f>'Import '!E6/'Exp Mundiales'!E6</f>
        <v>3.4490730682670471E-4</v>
      </c>
      <c r="G37" s="72">
        <f>'Import '!F6/'Exp Mundiales'!F6</f>
        <v>4.9890307210293547E-4</v>
      </c>
      <c r="H37" s="72">
        <f>'Import '!G6/'Exp Mundiales'!G6</f>
        <v>2.094443587157225E-4</v>
      </c>
      <c r="I37" s="72">
        <f>'Import '!H6/'Exp Mundiales'!H6</f>
        <v>1.3988871177448604E-3</v>
      </c>
      <c r="J37" s="72">
        <f>'Import '!I6/'Exp Mundiales'!I6</f>
        <v>8.7161414721766053E-4</v>
      </c>
      <c r="K37" s="72">
        <f>'Import '!J6/'Exp Mundiales'!J6</f>
        <v>6.0849976306444592E-4</v>
      </c>
      <c r="L37" s="72">
        <f>'Import '!K6/'Exp Mundiales'!K6</f>
        <v>1.5289697360854481E-3</v>
      </c>
    </row>
    <row r="38" spans="2:12" x14ac:dyDescent="0.25">
      <c r="B38" s="9">
        <v>2000</v>
      </c>
      <c r="C38" s="72">
        <f>'Import '!B7/'Exp Mundiales'!B7</f>
        <v>4.9030338302746379E-4</v>
      </c>
      <c r="D38" s="72">
        <f>'Import '!C7/'Exp Mundiales'!C7</f>
        <v>6.0054666727185266E-4</v>
      </c>
      <c r="E38" s="72">
        <f>'Import '!D7/'Exp Mundiales'!D7</f>
        <v>1.0319642525235852E-3</v>
      </c>
      <c r="F38" s="72">
        <f>'Import '!E7/'Exp Mundiales'!E7</f>
        <v>3.5123521203551039E-4</v>
      </c>
      <c r="G38" s="72">
        <f>'Import '!F7/'Exp Mundiales'!F7</f>
        <v>4.1959020517611981E-4</v>
      </c>
      <c r="H38" s="72">
        <f>'Import '!G7/'Exp Mundiales'!G7</f>
        <v>1.6391170354528877E-4</v>
      </c>
      <c r="I38" s="72">
        <f>'Import '!H7/'Exp Mundiales'!H7</f>
        <v>1.3987400732886509E-3</v>
      </c>
      <c r="J38" s="72">
        <f>'Import '!I7/'Exp Mundiales'!I7</f>
        <v>7.5962191782931357E-4</v>
      </c>
      <c r="K38" s="72">
        <f>'Import '!J7/'Exp Mundiales'!J7</f>
        <v>4.2417272433257802E-4</v>
      </c>
      <c r="L38" s="72">
        <f>'Import '!K7/'Exp Mundiales'!K7</f>
        <v>1.4641051762861734E-3</v>
      </c>
    </row>
    <row r="39" spans="2:12" x14ac:dyDescent="0.25">
      <c r="B39" s="9">
        <v>2001</v>
      </c>
      <c r="C39" s="72">
        <f>'Import '!B8/'Exp Mundiales'!B8</f>
        <v>5.0691794940260304E-4</v>
      </c>
      <c r="D39" s="72">
        <f>'Import '!C8/'Exp Mundiales'!C8</f>
        <v>6.2253437017827768E-4</v>
      </c>
      <c r="E39" s="72">
        <f>'Import '!D8/'Exp Mundiales'!D8</f>
        <v>9.5226637903358794E-4</v>
      </c>
      <c r="F39" s="72">
        <f>'Import '!E8/'Exp Mundiales'!E8</f>
        <v>2.752777742296449E-4</v>
      </c>
      <c r="G39" s="72">
        <f>'Import '!F8/'Exp Mundiales'!F8</f>
        <v>4.181044727904712E-4</v>
      </c>
      <c r="H39" s="72">
        <f>'Import '!G8/'Exp Mundiales'!G8</f>
        <v>1.7982976444147098E-4</v>
      </c>
      <c r="I39" s="72">
        <f>'Import '!H8/'Exp Mundiales'!H8</f>
        <v>1.4545335661840936E-3</v>
      </c>
      <c r="J39" s="72">
        <f>'Import '!I8/'Exp Mundiales'!I8</f>
        <v>8.9341360827811345E-4</v>
      </c>
      <c r="K39" s="72">
        <f>'Import '!J8/'Exp Mundiales'!J8</f>
        <v>5.9990348860576202E-4</v>
      </c>
      <c r="L39" s="72">
        <f>'Import '!K8/'Exp Mundiales'!K8</f>
        <v>2.4805324048451198E-3</v>
      </c>
    </row>
    <row r="40" spans="2:12" x14ac:dyDescent="0.25">
      <c r="B40" s="9">
        <v>2002</v>
      </c>
      <c r="C40" s="72">
        <f>'Import '!B9/'Exp Mundiales'!B9</f>
        <v>5.8361727198262309E-4</v>
      </c>
      <c r="D40" s="72">
        <f>'Import '!C9/'Exp Mundiales'!C9</f>
        <v>5.0152845752418846E-4</v>
      </c>
      <c r="E40" s="72">
        <f>'Import '!D9/'Exp Mundiales'!D9</f>
        <v>9.7452814149026385E-4</v>
      </c>
      <c r="F40" s="72">
        <f>'Import '!E9/'Exp Mundiales'!E9</f>
        <v>2.1848418088587479E-4</v>
      </c>
      <c r="G40" s="72">
        <f>'Import '!F9/'Exp Mundiales'!F9</f>
        <v>3.4386033997614037E-4</v>
      </c>
      <c r="H40" s="72">
        <f>'Import '!G9/'Exp Mundiales'!G9</f>
        <v>1.2387985744189594E-4</v>
      </c>
      <c r="I40" s="72">
        <f>'Import '!H9/'Exp Mundiales'!H9</f>
        <v>1.2990274501284431E-3</v>
      </c>
      <c r="J40" s="72">
        <f>'Import '!I9/'Exp Mundiales'!I9</f>
        <v>6.6595680792442993E-4</v>
      </c>
      <c r="K40" s="72">
        <f>'Import '!J9/'Exp Mundiales'!J9</f>
        <v>3.9606706749645927E-4</v>
      </c>
      <c r="L40" s="72">
        <f>'Import '!K9/'Exp Mundiales'!K9</f>
        <v>2.2488564534905854E-3</v>
      </c>
    </row>
    <row r="41" spans="2:12" x14ac:dyDescent="0.25">
      <c r="B41" s="9">
        <v>2003</v>
      </c>
      <c r="C41" s="72">
        <f>'Import '!B10/'Exp Mundiales'!B10</f>
        <v>4.8265238062806024E-4</v>
      </c>
      <c r="D41" s="72">
        <f>'Import '!C10/'Exp Mundiales'!C10</f>
        <v>4.1576965740416065E-4</v>
      </c>
      <c r="E41" s="72">
        <f>'Import '!D10/'Exp Mundiales'!D10</f>
        <v>1.0225674963154198E-3</v>
      </c>
      <c r="F41" s="72">
        <f>'Import '!E10/'Exp Mundiales'!E10</f>
        <v>2.8608445683656053E-4</v>
      </c>
      <c r="G41" s="72">
        <f>'Import '!F10/'Exp Mundiales'!F10</f>
        <v>3.0043089227104711E-4</v>
      </c>
      <c r="H41" s="72">
        <f>'Import '!G10/'Exp Mundiales'!G10</f>
        <v>1.1861991765919971E-4</v>
      </c>
      <c r="I41" s="72">
        <f>'Import '!H10/'Exp Mundiales'!H10</f>
        <v>1.1187040243668513E-3</v>
      </c>
      <c r="J41" s="72">
        <f>'Import '!I10/'Exp Mundiales'!I10</f>
        <v>6.8437712362562678E-4</v>
      </c>
      <c r="K41" s="72">
        <f>'Import '!J10/'Exp Mundiales'!J10</f>
        <v>3.1938650732883038E-4</v>
      </c>
      <c r="L41" s="72">
        <f>'Import '!K10/'Exp Mundiales'!K10</f>
        <v>1.5194224379593889E-3</v>
      </c>
    </row>
    <row r="42" spans="2:12" x14ac:dyDescent="0.25">
      <c r="B42" s="9">
        <v>2004</v>
      </c>
      <c r="C42" s="72">
        <f>'Import '!B11/'Exp Mundiales'!B11</f>
        <v>4.9064148365948106E-4</v>
      </c>
      <c r="D42" s="72">
        <f>'Import '!C11/'Exp Mundiales'!C11</f>
        <v>3.6837542649450225E-4</v>
      </c>
      <c r="E42" s="72">
        <f>'Import '!D11/'Exp Mundiales'!D11</f>
        <v>9.9016956611475008E-4</v>
      </c>
      <c r="F42" s="72">
        <f>'Import '!E11/'Exp Mundiales'!E11</f>
        <v>2.5942098000182655E-4</v>
      </c>
      <c r="G42" s="72">
        <f>'Import '!F11/'Exp Mundiales'!F11</f>
        <v>2.2638987378468116E-4</v>
      </c>
      <c r="H42" s="72">
        <f>'Import '!G11/'Exp Mundiales'!G11</f>
        <v>1.8097770474372296E-4</v>
      </c>
      <c r="I42" s="72">
        <f>'Import '!H11/'Exp Mundiales'!H11</f>
        <v>1.0537057471963168E-3</v>
      </c>
      <c r="J42" s="72">
        <f>'Import '!I11/'Exp Mundiales'!I11</f>
        <v>6.4954253307871271E-4</v>
      </c>
      <c r="K42" s="72">
        <f>'Import '!J11/'Exp Mundiales'!J11</f>
        <v>2.8444109314574835E-4</v>
      </c>
      <c r="L42" s="72">
        <f>'Import '!K11/'Exp Mundiales'!K11</f>
        <v>1.3473379995047462E-3</v>
      </c>
    </row>
    <row r="43" spans="2:12" x14ac:dyDescent="0.25">
      <c r="B43" s="9">
        <v>2005</v>
      </c>
      <c r="C43" s="72">
        <f>'Import '!B12/'Exp Mundiales'!B12</f>
        <v>4.1314464931022088E-4</v>
      </c>
      <c r="D43" s="72">
        <f>'Import '!C12/'Exp Mundiales'!C12</f>
        <v>4.1110026390027844E-4</v>
      </c>
      <c r="E43" s="72">
        <f>'Import '!D12/'Exp Mundiales'!D12</f>
        <v>1.0121823722333905E-3</v>
      </c>
      <c r="F43" s="72">
        <f>'Import '!E12/'Exp Mundiales'!E12</f>
        <v>2.5915224450610993E-4</v>
      </c>
      <c r="G43" s="72">
        <f>'Import '!F12/'Exp Mundiales'!F12</f>
        <v>2.9202828147606045E-4</v>
      </c>
      <c r="H43" s="72">
        <f>'Import '!G12/'Exp Mundiales'!G12</f>
        <v>2.3354771414833749E-4</v>
      </c>
      <c r="I43" s="72">
        <f>'Import '!H12/'Exp Mundiales'!H12</f>
        <v>1.1118212998103305E-3</v>
      </c>
      <c r="J43" s="72">
        <f>'Import '!I12/'Exp Mundiales'!I12</f>
        <v>7.9044702387495789E-4</v>
      </c>
      <c r="K43" s="72">
        <f>'Import '!J12/'Exp Mundiales'!J12</f>
        <v>3.584917810791817E-4</v>
      </c>
      <c r="L43" s="72">
        <f>'Import '!K12/'Exp Mundiales'!K12</f>
        <v>1.4733953968528704E-3</v>
      </c>
    </row>
    <row r="44" spans="2:12" x14ac:dyDescent="0.25">
      <c r="B44" s="9">
        <v>2006</v>
      </c>
      <c r="C44" s="72">
        <f>'Import '!B13/'Exp Mundiales'!B13</f>
        <v>4.5122373058336437E-4</v>
      </c>
      <c r="D44" s="72">
        <f>'Import '!C13/'Exp Mundiales'!C13</f>
        <v>4.668598358301015E-4</v>
      </c>
      <c r="E44" s="72">
        <f>'Import '!D13/'Exp Mundiales'!D13</f>
        <v>8.8443323036291083E-4</v>
      </c>
      <c r="F44" s="72">
        <f>'Import '!E13/'Exp Mundiales'!E13</f>
        <v>2.7852823137220015E-4</v>
      </c>
      <c r="G44" s="72">
        <f>'Import '!F13/'Exp Mundiales'!F13</f>
        <v>3.2952377764653931E-4</v>
      </c>
      <c r="H44" s="72">
        <f>'Import '!G13/'Exp Mundiales'!G13</f>
        <v>2.9356011445486052E-4</v>
      </c>
      <c r="I44" s="72">
        <f>'Import '!H13/'Exp Mundiales'!H13</f>
        <v>1.1723723352666776E-3</v>
      </c>
      <c r="J44" s="72">
        <f>'Import '!I13/'Exp Mundiales'!I13</f>
        <v>8.3917173239173937E-4</v>
      </c>
      <c r="K44" s="72">
        <f>'Import '!J13/'Exp Mundiales'!J13</f>
        <v>3.4874635274472659E-4</v>
      </c>
      <c r="L44" s="72">
        <f>'Import '!K13/'Exp Mundiales'!K13</f>
        <v>1.1344174867022954E-3</v>
      </c>
    </row>
    <row r="45" spans="2:12" x14ac:dyDescent="0.25">
      <c r="B45" s="9">
        <v>2007</v>
      </c>
      <c r="C45" s="72">
        <f>'Import '!B14/'Exp Mundiales'!B14</f>
        <v>5.7531128815765345E-4</v>
      </c>
      <c r="D45" s="72">
        <f>'Import '!C14/'Exp Mundiales'!C14</f>
        <v>5.0948900445301002E-4</v>
      </c>
      <c r="E45" s="72">
        <f>'Import '!D14/'Exp Mundiales'!D14</f>
        <v>9.4464614579313391E-4</v>
      </c>
      <c r="F45" s="72">
        <f>'Import '!E14/'Exp Mundiales'!E14</f>
        <v>2.2130027641244207E-4</v>
      </c>
      <c r="G45" s="72">
        <f>'Import '!F14/'Exp Mundiales'!F14</f>
        <v>3.6392274311171656E-4</v>
      </c>
      <c r="H45" s="72">
        <f>'Import '!G14/'Exp Mundiales'!G14</f>
        <v>2.4906295122968566E-4</v>
      </c>
      <c r="I45" s="72">
        <f>'Import '!H14/'Exp Mundiales'!H14</f>
        <v>1.2565301002392638E-3</v>
      </c>
      <c r="J45" s="72">
        <f>'Import '!I14/'Exp Mundiales'!I14</f>
        <v>8.9649237308977406E-4</v>
      </c>
      <c r="K45" s="72">
        <f>'Import '!J14/'Exp Mundiales'!J14</f>
        <v>4.0756864277981269E-4</v>
      </c>
      <c r="L45" s="72">
        <f>'Import '!K14/'Exp Mundiales'!K14</f>
        <v>9.7283986289083482E-4</v>
      </c>
    </row>
    <row r="46" spans="2:12" x14ac:dyDescent="0.25">
      <c r="B46" s="9">
        <v>2008</v>
      </c>
      <c r="C46" s="72">
        <f>'Import '!B15/'Exp Mundiales'!B15</f>
        <v>5.6921243517173365E-4</v>
      </c>
      <c r="D46" s="72">
        <f>'Import '!C15/'Exp Mundiales'!C15</f>
        <v>6.1777599298101869E-4</v>
      </c>
      <c r="E46" s="72">
        <f>'Import '!D15/'Exp Mundiales'!D15</f>
        <v>1.2664768942405689E-3</v>
      </c>
      <c r="F46" s="72">
        <f>'Import '!E15/'Exp Mundiales'!E15</f>
        <v>2.1336000500916231E-4</v>
      </c>
      <c r="G46" s="72">
        <f>'Import '!F15/'Exp Mundiales'!F15</f>
        <v>4.010370548886059E-4</v>
      </c>
      <c r="H46" s="72">
        <f>'Import '!G15/'Exp Mundiales'!G15</f>
        <v>4.1200388165739415E-4</v>
      </c>
      <c r="I46" s="72">
        <f>'Import '!H15/'Exp Mundiales'!H15</f>
        <v>1.3127828449122402E-3</v>
      </c>
      <c r="J46" s="72">
        <f>'Import '!I15/'Exp Mundiales'!I15</f>
        <v>1.0202825894113044E-3</v>
      </c>
      <c r="K46" s="72">
        <f>'Import '!J15/'Exp Mundiales'!J15</f>
        <v>4.2796253138975668E-4</v>
      </c>
      <c r="L46" s="72">
        <f>'Import '!K15/'Exp Mundiales'!K15</f>
        <v>1.2693139537564237E-3</v>
      </c>
    </row>
    <row r="47" spans="2:12" x14ac:dyDescent="0.25">
      <c r="B47" s="9">
        <v>2009</v>
      </c>
      <c r="C47" s="72">
        <f>'Import '!B16/'Exp Mundiales'!B16</f>
        <v>3.8978772278159375E-4</v>
      </c>
      <c r="D47" s="72">
        <f>'Import '!C16/'Exp Mundiales'!C16</f>
        <v>5.5421849024421598E-4</v>
      </c>
      <c r="E47" s="72">
        <f>'Import '!D16/'Exp Mundiales'!D16</f>
        <v>1.3288423393860837E-3</v>
      </c>
      <c r="F47" s="72">
        <f>'Import '!E16/'Exp Mundiales'!E16</f>
        <v>1.5436410438732942E-4</v>
      </c>
      <c r="G47" s="72">
        <f>'Import '!F16/'Exp Mundiales'!F16</f>
        <v>3.7802515459688368E-4</v>
      </c>
      <c r="H47" s="72">
        <f>'Import '!G16/'Exp Mundiales'!G16</f>
        <v>4.6289519442446194E-4</v>
      </c>
      <c r="I47" s="72">
        <f>'Import '!H16/'Exp Mundiales'!H16</f>
        <v>1.4024509801554255E-3</v>
      </c>
      <c r="J47" s="72">
        <f>'Import '!I16/'Exp Mundiales'!I16</f>
        <v>1.226835757574147E-3</v>
      </c>
      <c r="K47" s="72">
        <f>'Import '!J16/'Exp Mundiales'!J16</f>
        <v>3.84864487435422E-4</v>
      </c>
      <c r="L47" s="72">
        <f>'Import '!K16/'Exp Mundiales'!K16</f>
        <v>2.1172018921718919E-3</v>
      </c>
    </row>
    <row r="48" spans="2:12" x14ac:dyDescent="0.25">
      <c r="B48" s="9">
        <v>2010</v>
      </c>
      <c r="C48" s="72">
        <f>'Import '!B17/'Exp Mundiales'!B17</f>
        <v>2.6534086705461401E-4</v>
      </c>
      <c r="D48" s="72">
        <f>'Import '!C17/'Exp Mundiales'!C17</f>
        <v>5.6618255560132117E-4</v>
      </c>
      <c r="E48" s="72">
        <f>'Import '!D17/'Exp Mundiales'!D17</f>
        <v>1.5248528782995346E-3</v>
      </c>
      <c r="F48" s="72">
        <f>'Import '!E17/'Exp Mundiales'!E17</f>
        <v>1.48835461943925E-4</v>
      </c>
      <c r="G48" s="72">
        <f>'Import '!F17/'Exp Mundiales'!F17</f>
        <v>3.7710993752239922E-4</v>
      </c>
      <c r="H48" s="72">
        <f>'Import '!G17/'Exp Mundiales'!G17</f>
        <v>4.1119304084851036E-4</v>
      </c>
      <c r="I48" s="72">
        <f>'Import '!H17/'Exp Mundiales'!H17</f>
        <v>1.3362385173869404E-3</v>
      </c>
      <c r="J48" s="72">
        <f>'Import '!I17/'Exp Mundiales'!I17</f>
        <v>1.1662038055560004E-3</v>
      </c>
      <c r="K48" s="72">
        <f>'Import '!J17/'Exp Mundiales'!J17</f>
        <v>3.3063093887744475E-4</v>
      </c>
      <c r="L48" s="72">
        <f>'Import '!K17/'Exp Mundiales'!K17</f>
        <v>1.3103017462506303E-3</v>
      </c>
    </row>
    <row r="49" spans="2:19" x14ac:dyDescent="0.25">
      <c r="B49" s="9">
        <v>2011</v>
      </c>
      <c r="C49" s="72">
        <f>'Import '!B18/'Exp Mundiales'!B18</f>
        <v>2.6496805071899593E-4</v>
      </c>
      <c r="D49" s="72">
        <f>'Import '!C18/'Exp Mundiales'!C18</f>
        <v>6.1535692485149807E-4</v>
      </c>
      <c r="E49" s="72">
        <f>'Import '!D18/'Exp Mundiales'!D18</f>
        <v>1.6450073623437761E-3</v>
      </c>
      <c r="F49" s="72">
        <f>'Import '!E18/'Exp Mundiales'!E18</f>
        <v>1.6233156385991735E-4</v>
      </c>
      <c r="G49" s="72">
        <f>'Import '!F18/'Exp Mundiales'!F18</f>
        <v>3.8490628705853782E-4</v>
      </c>
      <c r="H49" s="72">
        <f>'Import '!G18/'Exp Mundiales'!G18</f>
        <v>5.4704357471861058E-4</v>
      </c>
      <c r="I49" s="72">
        <f>'Import '!H18/'Exp Mundiales'!H18</f>
        <v>1.3361271805031958E-3</v>
      </c>
      <c r="J49" s="72">
        <f>'Import '!I18/'Exp Mundiales'!I18</f>
        <v>1.0596718921333395E-3</v>
      </c>
      <c r="K49" s="72">
        <f>'Import '!J18/'Exp Mundiales'!J18</f>
        <v>3.3972168079400008E-4</v>
      </c>
      <c r="L49" s="72">
        <f>'Import '!K18/'Exp Mundiales'!K18</f>
        <v>1.9774592908059357E-3</v>
      </c>
    </row>
    <row r="50" spans="2:19" x14ac:dyDescent="0.25">
      <c r="B50" s="9">
        <v>2012</v>
      </c>
      <c r="C50" s="72">
        <f>'Import '!B19/'Exp Mundiales'!B19</f>
        <v>2.3965243616265236E-4</v>
      </c>
      <c r="D50" s="72">
        <f>'Import '!C19/'Exp Mundiales'!C19</f>
        <v>6.0800992386830614E-4</v>
      </c>
      <c r="E50" s="72">
        <f>'Import '!D19/'Exp Mundiales'!D19</f>
        <v>2.2530509069368702E-3</v>
      </c>
      <c r="F50" s="72">
        <f>'Import '!E19/'Exp Mundiales'!E19</f>
        <v>1.6045868694313946E-4</v>
      </c>
      <c r="G50" s="72">
        <f>'Import '!F19/'Exp Mundiales'!F19</f>
        <v>4.3007693072863727E-4</v>
      </c>
      <c r="H50" s="72">
        <f>'Import '!G19/'Exp Mundiales'!G19</f>
        <v>4.3426635460887822E-4</v>
      </c>
      <c r="I50" s="72">
        <f>'Import '!H19/'Exp Mundiales'!H19</f>
        <v>1.4424315582843295E-3</v>
      </c>
      <c r="J50" s="72">
        <f>'Import '!I19/'Exp Mundiales'!I19</f>
        <v>1.0849788661178987E-3</v>
      </c>
      <c r="K50" s="72">
        <f>'Import '!J19/'Exp Mundiales'!J19</f>
        <v>3.0604789420207322E-4</v>
      </c>
      <c r="L50" s="72">
        <f>'Import '!K19/'Exp Mundiales'!K19</f>
        <v>1.1873078029801651E-3</v>
      </c>
    </row>
    <row r="51" spans="2:19" x14ac:dyDescent="0.25">
      <c r="B51" s="9">
        <v>2013</v>
      </c>
      <c r="C51" s="72">
        <f>'Import '!B20/'Exp Mundiales'!B20</f>
        <v>3.5228911631599973E-4</v>
      </c>
      <c r="D51" s="72">
        <f>'Import '!C20/'Exp Mundiales'!C20</f>
        <v>6.2994443409922641E-4</v>
      </c>
      <c r="E51" s="72">
        <f>'Import '!D20/'Exp Mundiales'!D20</f>
        <v>2.7329415498314282E-3</v>
      </c>
      <c r="F51" s="72">
        <f>'Import '!E20/'Exp Mundiales'!E20</f>
        <v>1.9406624887020061E-4</v>
      </c>
      <c r="G51" s="72">
        <f>'Import '!F20/'Exp Mundiales'!F20</f>
        <v>4.2136686152341668E-4</v>
      </c>
      <c r="H51" s="72">
        <f>'Import '!G20/'Exp Mundiales'!G20</f>
        <v>5.2172393877900341E-4</v>
      </c>
      <c r="I51" s="72">
        <f>'Import '!H20/'Exp Mundiales'!H20</f>
        <v>1.4498157925969821E-3</v>
      </c>
      <c r="J51" s="72">
        <f>'Import '!I20/'Exp Mundiales'!I20</f>
        <v>9.3045239140676162E-4</v>
      </c>
      <c r="K51" s="72">
        <f>'Import '!J20/'Exp Mundiales'!J20</f>
        <v>2.8586025923258904E-4</v>
      </c>
      <c r="L51" s="72">
        <f>'Import '!K20/'Exp Mundiales'!K20</f>
        <v>1.8849265157897489E-3</v>
      </c>
    </row>
    <row r="52" spans="2:19" x14ac:dyDescent="0.25">
      <c r="B52" s="9">
        <v>2014</v>
      </c>
      <c r="C52" s="72">
        <f>'Import '!B21/'Exp Mundiales'!B21</f>
        <v>6.2557995719896584E-4</v>
      </c>
      <c r="D52" s="72">
        <f>'Import '!C21/'Exp Mundiales'!C21</f>
        <v>6.4507240917508672E-4</v>
      </c>
      <c r="E52" s="72">
        <f>'Import '!D21/'Exp Mundiales'!D21</f>
        <v>3.5600701263787146E-3</v>
      </c>
      <c r="F52" s="72">
        <f>'Import '!E21/'Exp Mundiales'!E21</f>
        <v>1.5496597048170671E-4</v>
      </c>
      <c r="G52" s="72">
        <f>'Import '!F21/'Exp Mundiales'!F21</f>
        <v>4.0551737870643659E-4</v>
      </c>
      <c r="H52" s="72">
        <f>'Import '!G21/'Exp Mundiales'!G21</f>
        <v>4.128297398693892E-4</v>
      </c>
      <c r="I52" s="72">
        <f>'Import '!H21/'Exp Mundiales'!H21</f>
        <v>1.4613413604885831E-3</v>
      </c>
      <c r="J52" s="72">
        <f>'Import '!I21/'Exp Mundiales'!I21</f>
        <v>9.4617302361432211E-4</v>
      </c>
      <c r="K52" s="72">
        <f>'Import '!J21/'Exp Mundiales'!J21</f>
        <v>3.0132037518037922E-4</v>
      </c>
      <c r="L52" s="72">
        <f>'Import '!K21/'Exp Mundiales'!K21</f>
        <v>1.1438943425026451E-3</v>
      </c>
    </row>
    <row r="53" spans="2:19" x14ac:dyDescent="0.25">
      <c r="B53" s="10">
        <v>2015</v>
      </c>
      <c r="C53" s="72">
        <f>'Import '!B22/'Exp Mundiales'!B22</f>
        <v>9.637498345634951E-4</v>
      </c>
      <c r="D53" s="72">
        <f>'Import '!C22/'Exp Mundiales'!C22</f>
        <v>7.3311543254191971E-4</v>
      </c>
      <c r="E53" s="72">
        <f>'Import '!D22/'Exp Mundiales'!D22</f>
        <v>3.2519536338107427E-3</v>
      </c>
      <c r="F53" s="72">
        <f>'Import '!E22/'Exp Mundiales'!E22</f>
        <v>1.6101796017842148E-4</v>
      </c>
      <c r="G53" s="72">
        <f>'Import '!F22/'Exp Mundiales'!F22</f>
        <v>3.6160935015109132E-4</v>
      </c>
      <c r="H53" s="72">
        <f>'Import '!G22/'Exp Mundiales'!G22</f>
        <v>3.1149201104947776E-4</v>
      </c>
      <c r="I53" s="72">
        <f>'Import '!H22/'Exp Mundiales'!H22</f>
        <v>1.4904053332378314E-3</v>
      </c>
      <c r="J53" s="72">
        <f>'Import '!I22/'Exp Mundiales'!I22</f>
        <v>8.6939666795952182E-4</v>
      </c>
      <c r="K53" s="72">
        <f>'Import '!J22/'Exp Mundiales'!J22</f>
        <v>2.3607096291777677E-4</v>
      </c>
      <c r="L53" s="72">
        <f>'Import '!K22/'Exp Mundiales'!K22</f>
        <v>1.6401801011879389E-3</v>
      </c>
    </row>
    <row r="54" spans="2:19" x14ac:dyDescent="0.25">
      <c r="B54" t="s">
        <v>58</v>
      </c>
    </row>
    <row r="56" spans="2:19" x14ac:dyDescent="0.25">
      <c r="B56" s="7"/>
    </row>
    <row r="58" spans="2:19" ht="15.75" x14ac:dyDescent="0.25">
      <c r="B58" s="101" t="s">
        <v>319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N58" s="7" t="s">
        <v>52</v>
      </c>
      <c r="Q58" s="1"/>
      <c r="R58" t="s">
        <v>6</v>
      </c>
      <c r="S58" s="7" t="s">
        <v>53</v>
      </c>
    </row>
    <row r="59" spans="2:19" ht="75" x14ac:dyDescent="0.25">
      <c r="B59" s="11" t="s">
        <v>1</v>
      </c>
      <c r="C59" s="13" t="s">
        <v>226</v>
      </c>
      <c r="D59" s="13" t="s">
        <v>217</v>
      </c>
      <c r="E59" s="13" t="s">
        <v>218</v>
      </c>
      <c r="F59" s="13" t="s">
        <v>219</v>
      </c>
      <c r="G59" s="13" t="s">
        <v>220</v>
      </c>
      <c r="H59" s="13" t="s">
        <v>221</v>
      </c>
      <c r="I59" s="13" t="s">
        <v>222</v>
      </c>
      <c r="J59" s="13" t="s">
        <v>223</v>
      </c>
      <c r="K59" s="78" t="s">
        <v>224</v>
      </c>
      <c r="L59" s="78" t="s">
        <v>225</v>
      </c>
    </row>
    <row r="60" spans="2:19" x14ac:dyDescent="0.25">
      <c r="B60" s="9">
        <v>1995</v>
      </c>
      <c r="C60" s="8">
        <f>'Apertura '!B108/'Exp Mundiales'!B2</f>
        <v>4.2626331553385433E-3</v>
      </c>
      <c r="D60" s="8">
        <f>'Apertura '!C108/'Exp Mundiales'!C2</f>
        <v>8.5743016347855183E-4</v>
      </c>
      <c r="E60" s="8">
        <f>'Apertura '!D108/'Exp Mundiales'!D2</f>
        <v>2.358699014171775E-3</v>
      </c>
      <c r="F60" s="8">
        <f>'Apertura '!E108/'Exp Mundiales'!E2</f>
        <v>1.6101245418241393E-3</v>
      </c>
      <c r="G60" s="8">
        <f>'Apertura '!F108/'Exp Mundiales'!F2</f>
        <v>7.7713945614242119E-4</v>
      </c>
      <c r="H60" s="8">
        <f>'Apertura '!G108/'Exp Mundiales'!G2</f>
        <v>5.7691904057705231E-4</v>
      </c>
      <c r="I60" s="8">
        <f>'Apertura '!H108/'Exp Mundiales'!H2</f>
        <v>1.961426289001054E-3</v>
      </c>
      <c r="J60" s="8">
        <f>'Apertura '!I108/'Exp Mundiales'!I2</f>
        <v>1.2334176129258968E-3</v>
      </c>
      <c r="K60" s="8">
        <f>'Apertura '!J108/'Exp Mundiales'!J2</f>
        <v>9.4874360644046777E-4</v>
      </c>
      <c r="L60" s="8">
        <f>'Apertura '!K108/'Exp Mundiales'!K2</f>
        <v>1.3577234891802956E-3</v>
      </c>
    </row>
    <row r="61" spans="2:19" x14ac:dyDescent="0.25">
      <c r="B61" s="9">
        <v>1996</v>
      </c>
      <c r="C61" s="8">
        <f>'Apertura '!B109/'Exp Mundiales'!B3</f>
        <v>4.916300240178687E-3</v>
      </c>
      <c r="D61" s="8">
        <f>'Apertura '!C109/'Exp Mundiales'!C3</f>
        <v>8.7354529464806656E-4</v>
      </c>
      <c r="E61" s="8">
        <f>'Apertura '!D109/'Exp Mundiales'!D3</f>
        <v>2.4732532325024946E-3</v>
      </c>
      <c r="F61" s="8">
        <f>'Apertura '!E109/'Exp Mundiales'!E3</f>
        <v>1.3519672349889939E-3</v>
      </c>
      <c r="G61" s="8">
        <f>'Apertura '!F109/'Exp Mundiales'!F3</f>
        <v>8.0062132598337349E-4</v>
      </c>
      <c r="H61" s="8">
        <f>'Apertura '!G109/'Exp Mundiales'!G3</f>
        <v>4.4140018865165668E-4</v>
      </c>
      <c r="I61" s="8">
        <f>'Apertura '!H109/'Exp Mundiales'!H3</f>
        <v>1.6931720232098589E-3</v>
      </c>
      <c r="J61" s="8">
        <f>'Apertura '!I109/'Exp Mundiales'!I3</f>
        <v>1.2535890422758992E-3</v>
      </c>
      <c r="K61" s="8">
        <f>'Apertura '!J109/'Exp Mundiales'!J3</f>
        <v>9.0181197668708546E-4</v>
      </c>
      <c r="L61" s="8">
        <f>'Apertura '!K109/'Exp Mundiales'!K3</f>
        <v>1.3089121337511325E-3</v>
      </c>
    </row>
    <row r="62" spans="2:19" x14ac:dyDescent="0.25">
      <c r="B62" s="9">
        <v>1997</v>
      </c>
      <c r="C62" s="8">
        <f>'Apertura '!B110/'Exp Mundiales'!B4</f>
        <v>5.0480076036775274E-3</v>
      </c>
      <c r="D62" s="8">
        <f>'Apertura '!C110/'Exp Mundiales'!C4</f>
        <v>8.8970409917940878E-4</v>
      </c>
      <c r="E62" s="8">
        <f>'Apertura '!D110/'Exp Mundiales'!D4</f>
        <v>2.4867565550753062E-3</v>
      </c>
      <c r="F62" s="8">
        <f>'Apertura '!E110/'Exp Mundiales'!E4</f>
        <v>1.2361890625688862E-3</v>
      </c>
      <c r="G62" s="8">
        <f>'Apertura '!F110/'Exp Mundiales'!F4</f>
        <v>8.2024758314093373E-4</v>
      </c>
      <c r="H62" s="8">
        <f>'Apertura '!G110/'Exp Mundiales'!G4</f>
        <v>4.2720050375689067E-4</v>
      </c>
      <c r="I62" s="8">
        <f>'Apertura '!H110/'Exp Mundiales'!H4</f>
        <v>1.9130984316458087E-3</v>
      </c>
      <c r="J62" s="8">
        <f>'Apertura '!I110/'Exp Mundiales'!I4</f>
        <v>1.3347338188368777E-3</v>
      </c>
      <c r="K62" s="8">
        <f>'Apertura '!J110/'Exp Mundiales'!J4</f>
        <v>1.0724815628650982E-3</v>
      </c>
      <c r="L62" s="8">
        <f>'Apertura '!K110/'Exp Mundiales'!K4</f>
        <v>1.7935228211467084E-3</v>
      </c>
    </row>
    <row r="63" spans="2:19" x14ac:dyDescent="0.25">
      <c r="B63" s="9">
        <v>1998</v>
      </c>
      <c r="C63" s="8">
        <f>'Apertura '!B111/'Exp Mundiales'!B5</f>
        <v>5.5781702557421171E-3</v>
      </c>
      <c r="D63" s="8">
        <f>'Apertura '!C111/'Exp Mundiales'!C5</f>
        <v>9.5220030651341659E-4</v>
      </c>
      <c r="E63" s="8">
        <f>'Apertura '!D111/'Exp Mundiales'!D5</f>
        <v>2.0968923215662484E-3</v>
      </c>
      <c r="F63" s="8">
        <f>'Apertura '!E111/'Exp Mundiales'!E5</f>
        <v>1.1803660612502039E-3</v>
      </c>
      <c r="G63" s="8">
        <f>'Apertura '!F111/'Exp Mundiales'!F5</f>
        <v>7.3509119143597211E-4</v>
      </c>
      <c r="H63" s="8">
        <f>'Apertura '!G111/'Exp Mundiales'!G5</f>
        <v>3.2405122128516099E-4</v>
      </c>
      <c r="I63" s="8">
        <f>'Apertura '!H111/'Exp Mundiales'!H5</f>
        <v>2.116394585623503E-3</v>
      </c>
      <c r="J63" s="8">
        <f>'Apertura '!I111/'Exp Mundiales'!I5</f>
        <v>1.0781272551252604E-3</v>
      </c>
      <c r="K63" s="8">
        <f>'Apertura '!J111/'Exp Mundiales'!J5</f>
        <v>8.8236458929883592E-4</v>
      </c>
      <c r="L63" s="8">
        <f>'Apertura '!K111/'Exp Mundiales'!K5</f>
        <v>1.5154564058391985E-3</v>
      </c>
    </row>
    <row r="64" spans="2:19" x14ac:dyDescent="0.25">
      <c r="B64" s="9">
        <v>1999</v>
      </c>
      <c r="C64" s="8">
        <f>'Apertura '!B112/'Exp Mundiales'!B6</f>
        <v>6.7816054163442789E-3</v>
      </c>
      <c r="D64" s="8">
        <f>'Apertura '!C112/'Exp Mundiales'!C6</f>
        <v>7.9429813024120273E-4</v>
      </c>
      <c r="E64" s="8">
        <f>'Apertura '!D112/'Exp Mundiales'!D6</f>
        <v>2.3743661250549891E-3</v>
      </c>
      <c r="F64" s="8">
        <f>'Apertura '!E112/'Exp Mundiales'!E6</f>
        <v>1.1984286930235492E-3</v>
      </c>
      <c r="G64" s="8">
        <f>'Apertura '!F112/'Exp Mundiales'!F6</f>
        <v>6.8215041164418528E-4</v>
      </c>
      <c r="H64" s="8">
        <f>'Apertura '!G112/'Exp Mundiales'!G6</f>
        <v>2.1557783805741743E-4</v>
      </c>
      <c r="I64" s="8">
        <f>'Apertura '!H112/'Exp Mundiales'!H6</f>
        <v>2.312169044962543E-3</v>
      </c>
      <c r="J64" s="8">
        <f>'Apertura '!I112/'Exp Mundiales'!I6</f>
        <v>8.9182666995785815E-4</v>
      </c>
      <c r="K64" s="8">
        <f>'Apertura '!J112/'Exp Mundiales'!J6</f>
        <v>6.1212170241619745E-4</v>
      </c>
      <c r="L64" s="8">
        <f>'Apertura '!K112/'Exp Mundiales'!K6</f>
        <v>1.5563605472578733E-3</v>
      </c>
      <c r="M64" s="23"/>
    </row>
    <row r="65" spans="2:12" x14ac:dyDescent="0.25">
      <c r="B65" s="9">
        <v>2000</v>
      </c>
      <c r="C65" s="8">
        <f>'Apertura '!B113/'Exp Mundiales'!B7</f>
        <v>5.9890617579742896E-3</v>
      </c>
      <c r="D65" s="8">
        <f>'Apertura '!C113/'Exp Mundiales'!C7</f>
        <v>8.0964038875171813E-4</v>
      </c>
      <c r="E65" s="8">
        <f>'Apertura '!D113/'Exp Mundiales'!D7</f>
        <v>2.3759257081693349E-3</v>
      </c>
      <c r="F65" s="8">
        <f>'Apertura '!E113/'Exp Mundiales'!E7</f>
        <v>1.2409370165256438E-3</v>
      </c>
      <c r="G65" s="8">
        <f>'Apertura '!F113/'Exp Mundiales'!F7</f>
        <v>5.9517774647028046E-4</v>
      </c>
      <c r="H65" s="8">
        <f>'Apertura '!G113/'Exp Mundiales'!G7</f>
        <v>1.688081706619631E-4</v>
      </c>
      <c r="I65" s="8">
        <f>'Apertura '!H113/'Exp Mundiales'!H7</f>
        <v>2.3520807644607706E-3</v>
      </c>
      <c r="J65" s="8">
        <f>'Apertura '!I113/'Exp Mundiales'!I7</f>
        <v>7.9624867057353013E-4</v>
      </c>
      <c r="K65" s="8">
        <f>'Apertura '!J113/'Exp Mundiales'!J7</f>
        <v>4.3465930413435583E-4</v>
      </c>
      <c r="L65" s="8">
        <f>'Apertura '!K113/'Exp Mundiales'!K7</f>
        <v>1.4849533619031071E-3</v>
      </c>
    </row>
    <row r="66" spans="2:12" x14ac:dyDescent="0.25">
      <c r="B66" s="9">
        <v>2001</v>
      </c>
      <c r="C66" s="8">
        <f>'Apertura '!B114/'Exp Mundiales'!B8</f>
        <v>4.7550817884152987E-3</v>
      </c>
      <c r="D66" s="8">
        <f>'Apertura '!C114/'Exp Mundiales'!C8</f>
        <v>8.9932667368465189E-4</v>
      </c>
      <c r="E66" s="8">
        <f>'Apertura '!D114/'Exp Mundiales'!D8</f>
        <v>2.4884930520544728E-3</v>
      </c>
      <c r="F66" s="8">
        <f>'Apertura '!E114/'Exp Mundiales'!E8</f>
        <v>1.1447362991726248E-3</v>
      </c>
      <c r="G66" s="8">
        <f>'Apertura '!F114/'Exp Mundiales'!F8</f>
        <v>6.2701228632252009E-4</v>
      </c>
      <c r="H66" s="8">
        <f>'Apertura '!G114/'Exp Mundiales'!G8</f>
        <v>1.8377079159665442E-4</v>
      </c>
      <c r="I66" s="8">
        <f>'Apertura '!H114/'Exp Mundiales'!H8</f>
        <v>2.1752371454161453E-3</v>
      </c>
      <c r="J66" s="8">
        <f>'Apertura '!I114/'Exp Mundiales'!I8</f>
        <v>9.5862944824676871E-4</v>
      </c>
      <c r="K66" s="8">
        <f>'Apertura '!J114/'Exp Mundiales'!J8</f>
        <v>6.2002646628019802E-4</v>
      </c>
      <c r="L66" s="8">
        <f>'Apertura '!K114/'Exp Mundiales'!K8</f>
        <v>2.5213440486343388E-3</v>
      </c>
    </row>
    <row r="67" spans="2:12" x14ac:dyDescent="0.25">
      <c r="B67" s="9">
        <v>2002</v>
      </c>
      <c r="C67" s="8">
        <f>'Apertura '!B115/'Exp Mundiales'!B9</f>
        <v>4.7525059493082351E-3</v>
      </c>
      <c r="D67" s="8">
        <f>'Apertura '!C115/'Exp Mundiales'!C9</f>
        <v>7.8511130253513205E-4</v>
      </c>
      <c r="E67" s="8">
        <f>'Apertura '!D115/'Exp Mundiales'!D9</f>
        <v>2.4269321395440115E-3</v>
      </c>
      <c r="F67" s="8">
        <f>'Apertura '!E115/'Exp Mundiales'!E9</f>
        <v>1.0161941004759286E-3</v>
      </c>
      <c r="G67" s="8">
        <f>'Apertura '!F115/'Exp Mundiales'!F9</f>
        <v>5.9589723362884583E-4</v>
      </c>
      <c r="H67" s="8">
        <f>'Apertura '!G115/'Exp Mundiales'!G9</f>
        <v>1.2733898399105672E-4</v>
      </c>
      <c r="I67" s="8">
        <f>'Apertura '!H115/'Exp Mundiales'!H9</f>
        <v>1.6404434556064643E-3</v>
      </c>
      <c r="J67" s="8">
        <f>'Apertura '!I115/'Exp Mundiales'!I9</f>
        <v>7.1341470122028192E-4</v>
      </c>
      <c r="K67" s="8">
        <f>'Apertura '!J115/'Exp Mundiales'!J9</f>
        <v>4.1701490442489473E-4</v>
      </c>
      <c r="L67" s="8">
        <f>'Apertura '!K115/'Exp Mundiales'!K9</f>
        <v>2.280709349196778E-3</v>
      </c>
    </row>
    <row r="68" spans="2:12" x14ac:dyDescent="0.25">
      <c r="B68" s="9">
        <v>2003</v>
      </c>
      <c r="C68" s="8">
        <f>'Apertura '!B116/'Exp Mundiales'!B10</f>
        <v>4.0865602563669194E-3</v>
      </c>
      <c r="D68" s="8">
        <f>'Apertura '!C116/'Exp Mundiales'!C10</f>
        <v>7.3712440808034233E-4</v>
      </c>
      <c r="E68" s="8">
        <f>'Apertura '!D116/'Exp Mundiales'!D10</f>
        <v>2.3312716668064818E-3</v>
      </c>
      <c r="F68" s="8">
        <f>'Apertura '!E116/'Exp Mundiales'!E10</f>
        <v>1.3229043632200859E-3</v>
      </c>
      <c r="G68" s="8">
        <f>'Apertura '!F116/'Exp Mundiales'!F10</f>
        <v>5.8226217856773195E-4</v>
      </c>
      <c r="H68" s="8">
        <f>'Apertura '!G116/'Exp Mundiales'!G10</f>
        <v>1.2296045403135746E-4</v>
      </c>
      <c r="I68" s="8">
        <f>'Apertura '!H116/'Exp Mundiales'!H10</f>
        <v>1.3810896174272533E-3</v>
      </c>
      <c r="J68" s="8">
        <f>'Apertura '!I116/'Exp Mundiales'!I10</f>
        <v>7.4083224342358031E-4</v>
      </c>
      <c r="K68" s="8">
        <f>'Apertura '!J116/'Exp Mundiales'!J10</f>
        <v>3.3788164855785933E-4</v>
      </c>
      <c r="L68" s="8">
        <f>'Apertura '!K116/'Exp Mundiales'!K10</f>
        <v>1.6028042536948414E-3</v>
      </c>
    </row>
    <row r="69" spans="2:12" x14ac:dyDescent="0.25">
      <c r="B69" s="9">
        <v>2004</v>
      </c>
      <c r="C69" s="8">
        <f>'Apertura '!B117/'Exp Mundiales'!B11</f>
        <v>3.8037208679129954E-3</v>
      </c>
      <c r="D69" s="8">
        <f>'Apertura '!C117/'Exp Mundiales'!C11</f>
        <v>6.8354975866398871E-4</v>
      </c>
      <c r="E69" s="8">
        <f>'Apertura '!D117/'Exp Mundiales'!D11</f>
        <v>2.0612299091853051E-3</v>
      </c>
      <c r="F69" s="8">
        <f>'Apertura '!E117/'Exp Mundiales'!E11</f>
        <v>1.3682632465412366E-3</v>
      </c>
      <c r="G69" s="8">
        <f>'Apertura '!F117/'Exp Mundiales'!F11</f>
        <v>4.5982063956681628E-4</v>
      </c>
      <c r="H69" s="8">
        <f>'Apertura '!G117/'Exp Mundiales'!G11</f>
        <v>1.854339757243402E-4</v>
      </c>
      <c r="I69" s="8">
        <f>'Apertura '!H117/'Exp Mundiales'!H11</f>
        <v>1.3755851263834629E-3</v>
      </c>
      <c r="J69" s="8">
        <f>'Apertura '!I117/'Exp Mundiales'!I11</f>
        <v>7.1899358161840699E-4</v>
      </c>
      <c r="K69" s="8">
        <f>'Apertura '!J117/'Exp Mundiales'!J11</f>
        <v>3.112342074316049E-4</v>
      </c>
      <c r="L69" s="8">
        <f>'Apertura '!K117/'Exp Mundiales'!K11</f>
        <v>1.3916882774714886E-3</v>
      </c>
    </row>
    <row r="70" spans="2:12" x14ac:dyDescent="0.25">
      <c r="B70" s="9">
        <v>2005</v>
      </c>
      <c r="C70" s="8">
        <f>'Apertura '!B118/'Exp Mundiales'!B12</f>
        <v>3.8578130805246203E-3</v>
      </c>
      <c r="D70" s="8">
        <f>'Apertura '!C118/'Exp Mundiales'!C12</f>
        <v>6.829577148689379E-4</v>
      </c>
      <c r="E70" s="8">
        <f>'Apertura '!D118/'Exp Mundiales'!D12</f>
        <v>2.0353353531003225E-3</v>
      </c>
      <c r="F70" s="8">
        <f>'Apertura '!E118/'Exp Mundiales'!E12</f>
        <v>1.2340687252735516E-3</v>
      </c>
      <c r="G70" s="8">
        <f>'Apertura '!F118/'Exp Mundiales'!F12</f>
        <v>5.2851618953910688E-4</v>
      </c>
      <c r="H70" s="8">
        <f>'Apertura '!G118/'Exp Mundiales'!G12</f>
        <v>2.4068237524832898E-4</v>
      </c>
      <c r="I70" s="8">
        <f>'Apertura '!H118/'Exp Mundiales'!H12</f>
        <v>1.5323156487119054E-3</v>
      </c>
      <c r="J70" s="8">
        <f>'Apertura '!I118/'Exp Mundiales'!I12</f>
        <v>8.64897386225251E-4</v>
      </c>
      <c r="K70" s="8">
        <f>'Apertura '!J118/'Exp Mundiales'!J12</f>
        <v>3.9417636858582309E-4</v>
      </c>
      <c r="L70" s="8">
        <f>'Apertura '!K118/'Exp Mundiales'!K12</f>
        <v>1.5460180710883901E-3</v>
      </c>
    </row>
    <row r="71" spans="2:12" x14ac:dyDescent="0.25">
      <c r="B71" s="9">
        <v>2006</v>
      </c>
      <c r="C71" s="8">
        <f>'Apertura '!B119/'Exp Mundiales'!B13</f>
        <v>3.6387635706870898E-3</v>
      </c>
      <c r="D71" s="8">
        <f>'Apertura '!C119/'Exp Mundiales'!C13</f>
        <v>7.2528543690037514E-4</v>
      </c>
      <c r="E71" s="8">
        <f>'Apertura '!D119/'Exp Mundiales'!D13</f>
        <v>2.0748026020649068E-3</v>
      </c>
      <c r="F71" s="8">
        <f>'Apertura '!E119/'Exp Mundiales'!E13</f>
        <v>1.0660754785190173E-3</v>
      </c>
      <c r="G71" s="8">
        <f>'Apertura '!F119/'Exp Mundiales'!F13</f>
        <v>5.7149567887014032E-4</v>
      </c>
      <c r="H71" s="8">
        <f>'Apertura '!G119/'Exp Mundiales'!G13</f>
        <v>3.0212376042297042E-4</v>
      </c>
      <c r="I71" s="8">
        <f>'Apertura '!H119/'Exp Mundiales'!H13</f>
        <v>1.6004521585942046E-3</v>
      </c>
      <c r="J71" s="8">
        <f>'Apertura '!I119/'Exp Mundiales'!I13</f>
        <v>9.1964999042043287E-4</v>
      </c>
      <c r="K71" s="8">
        <f>'Apertura '!J119/'Exp Mundiales'!J13</f>
        <v>3.783151557107614E-4</v>
      </c>
      <c r="L71" s="8">
        <f>'Apertura '!K119/'Exp Mundiales'!K13</f>
        <v>1.2273082966252379E-3</v>
      </c>
    </row>
    <row r="72" spans="2:12" x14ac:dyDescent="0.25">
      <c r="B72" s="9">
        <v>2007</v>
      </c>
      <c r="C72" s="8">
        <f>'Apertura '!B120/'Exp Mundiales'!B14</f>
        <v>3.7088602489270843E-3</v>
      </c>
      <c r="D72" s="8">
        <f>'Apertura '!C120/'Exp Mundiales'!C14</f>
        <v>6.8745910143253508E-4</v>
      </c>
      <c r="E72" s="8">
        <f>'Apertura '!D120/'Exp Mundiales'!D14</f>
        <v>1.9316972454969585E-3</v>
      </c>
      <c r="F72" s="8">
        <f>'Apertura '!E120/'Exp Mundiales'!E14</f>
        <v>7.729008496251661E-4</v>
      </c>
      <c r="G72" s="8">
        <f>'Apertura '!F120/'Exp Mundiales'!F14</f>
        <v>5.5322726450222947E-4</v>
      </c>
      <c r="H72" s="8">
        <f>'Apertura '!G120/'Exp Mundiales'!G14</f>
        <v>2.5664343944890817E-4</v>
      </c>
      <c r="I72" s="8">
        <f>'Apertura '!H120/'Exp Mundiales'!H14</f>
        <v>1.6558521755740668E-3</v>
      </c>
      <c r="J72" s="8">
        <f>'Apertura '!I120/'Exp Mundiales'!I14</f>
        <v>9.5373301200319034E-4</v>
      </c>
      <c r="K72" s="8">
        <f>'Apertura '!J120/'Exp Mundiales'!J14</f>
        <v>4.3530944457747844E-4</v>
      </c>
      <c r="L72" s="8">
        <f>'Apertura '!K120/'Exp Mundiales'!K14</f>
        <v>1.091407765888204E-3</v>
      </c>
    </row>
    <row r="73" spans="2:12" x14ac:dyDescent="0.25">
      <c r="B73" s="9">
        <v>2008</v>
      </c>
      <c r="C73" s="8">
        <f>'Apertura '!B121/'Exp Mundiales'!B15</f>
        <v>3.9283992500242374E-3</v>
      </c>
      <c r="D73" s="8">
        <f>'Apertura '!C121/'Exp Mundiales'!C15</f>
        <v>7.776621628309199E-4</v>
      </c>
      <c r="E73" s="8">
        <f>'Apertura '!D121/'Exp Mundiales'!D15</f>
        <v>2.3840222931387524E-3</v>
      </c>
      <c r="F73" s="8">
        <f>'Apertura '!E121/'Exp Mundiales'!E15</f>
        <v>7.0120171950492866E-4</v>
      </c>
      <c r="G73" s="8">
        <f>'Apertura '!F121/'Exp Mundiales'!F15</f>
        <v>5.5234533937470866E-4</v>
      </c>
      <c r="H73" s="8">
        <f>'Apertura '!G121/'Exp Mundiales'!G15</f>
        <v>4.2008568120864478E-4</v>
      </c>
      <c r="I73" s="8">
        <f>'Apertura '!H121/'Exp Mundiales'!H15</f>
        <v>1.5952392364481905E-3</v>
      </c>
      <c r="J73" s="8">
        <f>'Apertura '!I121/'Exp Mundiales'!I15</f>
        <v>1.0721709019871385E-3</v>
      </c>
      <c r="K73" s="8">
        <f>'Apertura '!J121/'Exp Mundiales'!J15</f>
        <v>4.6670556566592186E-4</v>
      </c>
      <c r="L73" s="8">
        <f>'Apertura '!K121/'Exp Mundiales'!K15</f>
        <v>1.4138047517267471E-3</v>
      </c>
    </row>
    <row r="74" spans="2:12" x14ac:dyDescent="0.25">
      <c r="B74" s="9">
        <v>2009</v>
      </c>
      <c r="C74" s="8">
        <f>'Apertura '!B122/'Exp Mundiales'!B16</f>
        <v>4.8422039613860868E-3</v>
      </c>
      <c r="D74" s="8">
        <f>'Apertura '!C122/'Exp Mundiales'!C16</f>
        <v>7.6051343544534513E-4</v>
      </c>
      <c r="E74" s="8">
        <f>'Apertura '!D122/'Exp Mundiales'!D16</f>
        <v>2.5088235462169197E-3</v>
      </c>
      <c r="F74" s="8">
        <f>'Apertura '!E122/'Exp Mundiales'!E16</f>
        <v>5.6862122799639558E-4</v>
      </c>
      <c r="G74" s="8">
        <f>'Apertura '!F122/'Exp Mundiales'!F16</f>
        <v>5.391343454951874E-4</v>
      </c>
      <c r="H74" s="8">
        <f>'Apertura '!G122/'Exp Mundiales'!G16</f>
        <v>4.6994973783847873E-4</v>
      </c>
      <c r="I74" s="8">
        <f>'Apertura '!H122/'Exp Mundiales'!H16</f>
        <v>1.6645993234692873E-3</v>
      </c>
      <c r="J74" s="8">
        <f>'Apertura '!I122/'Exp Mundiales'!I16</f>
        <v>1.2757643390915376E-3</v>
      </c>
      <c r="K74" s="8">
        <f>'Apertura '!J122/'Exp Mundiales'!J16</f>
        <v>4.2928419081425767E-4</v>
      </c>
      <c r="L74" s="8">
        <f>'Apertura '!K122/'Exp Mundiales'!K16</f>
        <v>2.1968096098590336E-3</v>
      </c>
    </row>
    <row r="75" spans="2:12" x14ac:dyDescent="0.25">
      <c r="B75" s="9">
        <v>2010</v>
      </c>
      <c r="C75" s="8">
        <f>'Apertura '!B123/'Exp Mundiales'!B17</f>
        <v>5.076393096522123E-3</v>
      </c>
      <c r="D75" s="8">
        <f>'Apertura '!C123/'Exp Mundiales'!C17</f>
        <v>8.0105295485193636E-4</v>
      </c>
      <c r="E75" s="8">
        <f>'Apertura '!D123/'Exp Mundiales'!D17</f>
        <v>2.3561835211120528E-3</v>
      </c>
      <c r="F75" s="8">
        <f>'Apertura '!E123/'Exp Mundiales'!E17</f>
        <v>5.7056029796245355E-4</v>
      </c>
      <c r="G75" s="8">
        <f>'Apertura '!F123/'Exp Mundiales'!F17</f>
        <v>5.3273813201980226E-4</v>
      </c>
      <c r="H75" s="8">
        <f>'Apertura '!G123/'Exp Mundiales'!G17</f>
        <v>4.1826529037172208E-4</v>
      </c>
      <c r="I75" s="8">
        <f>'Apertura '!H123/'Exp Mundiales'!H17</f>
        <v>1.6205153601959652E-3</v>
      </c>
      <c r="J75" s="8">
        <f>'Apertura '!I123/'Exp Mundiales'!I17</f>
        <v>1.2101226515881505E-3</v>
      </c>
      <c r="K75" s="8">
        <f>'Apertura '!J123/'Exp Mundiales'!J17</f>
        <v>3.5281388552447357E-4</v>
      </c>
      <c r="L75" s="8">
        <f>'Apertura '!K123/'Exp Mundiales'!K17</f>
        <v>1.398691611315708E-3</v>
      </c>
    </row>
    <row r="76" spans="2:12" x14ac:dyDescent="0.25">
      <c r="B76" s="9">
        <v>2011</v>
      </c>
      <c r="C76" s="8">
        <f>'Apertura '!B124/'Exp Mundiales'!B18</f>
        <v>4.9731779043502506E-3</v>
      </c>
      <c r="D76" s="8">
        <f>'Apertura '!C124/'Exp Mundiales'!C18</f>
        <v>7.9310660514115975E-4</v>
      </c>
      <c r="E76" s="8">
        <f>'Apertura '!D124/'Exp Mundiales'!D18</f>
        <v>2.5628377261984769E-3</v>
      </c>
      <c r="F76" s="8">
        <f>'Apertura '!E124/'Exp Mundiales'!E18</f>
        <v>5.072194076568133E-4</v>
      </c>
      <c r="G76" s="8">
        <f>'Apertura '!F124/'Exp Mundiales'!F18</f>
        <v>5.1734112245821169E-4</v>
      </c>
      <c r="H76" s="8">
        <f>'Apertura '!G124/'Exp Mundiales'!G18</f>
        <v>5.5355946997761327E-4</v>
      </c>
      <c r="I76" s="8">
        <f>'Apertura '!H124/'Exp Mundiales'!H18</f>
        <v>1.5843176615282567E-3</v>
      </c>
      <c r="J76" s="8">
        <f>'Apertura '!I124/'Exp Mundiales'!I18</f>
        <v>1.100548066530419E-3</v>
      </c>
      <c r="K76" s="8">
        <f>'Apertura '!J124/'Exp Mundiales'!J18</f>
        <v>3.6097967385570202E-4</v>
      </c>
      <c r="L76" s="8">
        <f>'Apertura '!K124/'Exp Mundiales'!K18</f>
        <v>1.9913635666203313E-3</v>
      </c>
    </row>
    <row r="77" spans="2:12" x14ac:dyDescent="0.25">
      <c r="B77" s="9">
        <v>2012</v>
      </c>
      <c r="C77" s="8">
        <f>'Apertura '!B125/'Exp Mundiales'!B19</f>
        <v>4.8769432713846568E-3</v>
      </c>
      <c r="D77" s="8">
        <f>'Apertura '!C125/'Exp Mundiales'!C19</f>
        <v>8.2509274370558597E-4</v>
      </c>
      <c r="E77" s="8">
        <f>'Apertura '!D125/'Exp Mundiales'!D19</f>
        <v>2.9354894311538677E-3</v>
      </c>
      <c r="F77" s="8">
        <f>'Apertura '!E125/'Exp Mundiales'!E19</f>
        <v>4.9909105788823903E-4</v>
      </c>
      <c r="G77" s="8">
        <f>'Apertura '!F125/'Exp Mundiales'!F19</f>
        <v>5.6392641350212064E-4</v>
      </c>
      <c r="H77" s="8">
        <f>'Apertura '!G125/'Exp Mundiales'!G19</f>
        <v>4.4549450282493956E-4</v>
      </c>
      <c r="I77" s="8">
        <f>'Apertura '!H125/'Exp Mundiales'!H19</f>
        <v>1.699200326035377E-3</v>
      </c>
      <c r="J77" s="8">
        <f>'Apertura '!I125/'Exp Mundiales'!I19</f>
        <v>1.1315666842644661E-3</v>
      </c>
      <c r="K77" s="8">
        <f>'Apertura '!J125/'Exp Mundiales'!J19</f>
        <v>3.2745115207788938E-4</v>
      </c>
      <c r="L77" s="8">
        <f>'Apertura '!K125/'Exp Mundiales'!K19</f>
        <v>1.2029614689604263E-3</v>
      </c>
    </row>
    <row r="78" spans="2:12" x14ac:dyDescent="0.25">
      <c r="B78" s="9">
        <v>2013</v>
      </c>
      <c r="C78" s="8">
        <f>'Apertura '!B126/'Exp Mundiales'!B20</f>
        <v>4.4564767100825778E-3</v>
      </c>
      <c r="D78" s="8">
        <f>'Apertura '!C126/'Exp Mundiales'!C20</f>
        <v>7.9603948981524046E-4</v>
      </c>
      <c r="E78" s="8">
        <f>'Apertura '!D126/'Exp Mundiales'!D20</f>
        <v>3.2259948977923837E-3</v>
      </c>
      <c r="F78" s="8">
        <f>'Apertura '!E126/'Exp Mundiales'!E20</f>
        <v>5.3540144199245774E-4</v>
      </c>
      <c r="G78" s="8">
        <f>'Apertura '!F126/'Exp Mundiales'!F20</f>
        <v>5.4181683672256469E-4</v>
      </c>
      <c r="H78" s="8">
        <f>'Apertura '!G126/'Exp Mundiales'!G20</f>
        <v>5.3003321297090693E-4</v>
      </c>
      <c r="I78" s="8">
        <f>'Apertura '!H126/'Exp Mundiales'!H20</f>
        <v>1.6370872908005232E-3</v>
      </c>
      <c r="J78" s="8">
        <f>'Apertura '!I126/'Exp Mundiales'!I20</f>
        <v>9.7363409055970115E-4</v>
      </c>
      <c r="K78" s="8">
        <f>'Apertura '!J126/'Exp Mundiales'!J20</f>
        <v>3.1554891146362324E-4</v>
      </c>
      <c r="L78" s="8">
        <f>'Apertura '!K126/'Exp Mundiales'!K20</f>
        <v>1.9192050962078442E-3</v>
      </c>
    </row>
    <row r="79" spans="2:12" x14ac:dyDescent="0.25">
      <c r="B79" s="9">
        <v>2014</v>
      </c>
      <c r="C79" s="8">
        <f>'Apertura '!B127/'Exp Mundiales'!B21</f>
        <v>3.7645560159917475E-3</v>
      </c>
      <c r="D79" s="8">
        <f>'Apertura '!C127/'Exp Mundiales'!C21</f>
        <v>8.6538163350095029E-4</v>
      </c>
      <c r="E79" s="8">
        <f>'Apertura '!D127/'Exp Mundiales'!D21</f>
        <v>4.1101390462167722E-3</v>
      </c>
      <c r="F79" s="8">
        <f>'Apertura '!E127/'Exp Mundiales'!E21</f>
        <v>4.7720302470574065E-4</v>
      </c>
      <c r="G79" s="8">
        <f>'Apertura '!F127/'Exp Mundiales'!F21</f>
        <v>5.5414785979521815E-4</v>
      </c>
      <c r="H79" s="8">
        <f>'Apertura '!G127/'Exp Mundiales'!G21</f>
        <v>4.2285055960384195E-4</v>
      </c>
      <c r="I79" s="8">
        <f>'Apertura '!H127/'Exp Mundiales'!H21</f>
        <v>1.7140741208870802E-3</v>
      </c>
      <c r="J79" s="8">
        <f>'Apertura '!I127/'Exp Mundiales'!I21</f>
        <v>9.8769846064870989E-4</v>
      </c>
      <c r="K79" s="8">
        <f>'Apertura '!J127/'Exp Mundiales'!J21</f>
        <v>3.3135741711342887E-4</v>
      </c>
      <c r="L79" s="8">
        <f>'Apertura '!K127/'Exp Mundiales'!K21</f>
        <v>1.1797792694728301E-3</v>
      </c>
    </row>
    <row r="80" spans="2:12" x14ac:dyDescent="0.25">
      <c r="B80" s="10">
        <v>2015</v>
      </c>
      <c r="C80" s="8">
        <f>'Apertura '!B128/'Exp Mundiales'!B22</f>
        <v>3.9844729604480121E-3</v>
      </c>
      <c r="D80" s="8">
        <f>'Apertura '!C128/'Exp Mundiales'!C22</f>
        <v>9.5267038051247187E-4</v>
      </c>
      <c r="E80" s="8">
        <f>'Apertura '!D128/'Exp Mundiales'!D22</f>
        <v>3.6944802169654131E-3</v>
      </c>
      <c r="F80" s="8">
        <f>'Apertura '!E128/'Exp Mundiales'!E22</f>
        <v>5.4439217398398964E-4</v>
      </c>
      <c r="G80" s="8">
        <f>'Apertura '!F128/'Exp Mundiales'!F22</f>
        <v>5.222391868717187E-4</v>
      </c>
      <c r="H80" s="8">
        <f>'Apertura '!G128/'Exp Mundiales'!G22</f>
        <v>3.2505527413563507E-4</v>
      </c>
      <c r="I80" s="8">
        <f>'Apertura '!H128/'Exp Mundiales'!H22</f>
        <v>1.7009471358468765E-3</v>
      </c>
      <c r="J80" s="8">
        <f>'Apertura '!I128/'Exp Mundiales'!I22</f>
        <v>9.1824064479231065E-4</v>
      </c>
      <c r="K80" s="8">
        <f>'Apertura '!J128/'Exp Mundiales'!J22</f>
        <v>2.6134479254674996E-4</v>
      </c>
      <c r="L80" s="8">
        <f>'Apertura '!K128/'Exp Mundiales'!K22</f>
        <v>1.7009029744307421E-3</v>
      </c>
    </row>
    <row r="81" spans="2:5" x14ac:dyDescent="0.25">
      <c r="B81" t="s">
        <v>58</v>
      </c>
      <c r="C81" s="39"/>
      <c r="D81" s="6"/>
      <c r="E81" s="18"/>
    </row>
  </sheetData>
  <mergeCells count="3">
    <mergeCell ref="B4:L4"/>
    <mergeCell ref="B31:L31"/>
    <mergeCell ref="B58:L58"/>
  </mergeCells>
  <pageMargins left="0.7" right="0.7" top="0.75" bottom="0.75" header="0.3" footer="0.3"/>
  <pageSetup orientation="portrait" r:id="rId1"/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O77"/>
  <sheetViews>
    <sheetView zoomScale="70" zoomScaleNormal="70" workbookViewId="0">
      <selection activeCell="B30" sqref="B30"/>
    </sheetView>
  </sheetViews>
  <sheetFormatPr baseColWidth="10" defaultRowHeight="15" x14ac:dyDescent="0.25"/>
  <cols>
    <col min="2" max="2" width="14.28515625" customWidth="1"/>
    <col min="3" max="3" width="13.85546875" customWidth="1"/>
    <col min="4" max="4" width="14.140625" customWidth="1"/>
    <col min="5" max="5" width="28.5703125" customWidth="1"/>
    <col min="6" max="6" width="14.7109375" customWidth="1"/>
    <col min="7" max="7" width="16.42578125" customWidth="1"/>
    <col min="8" max="8" width="14" customWidth="1"/>
    <col min="9" max="9" width="15.85546875" customWidth="1"/>
    <col min="10" max="10" width="15.5703125" customWidth="1"/>
    <col min="11" max="11" width="15.42578125" customWidth="1"/>
    <col min="12" max="21" width="30.7109375" bestFit="1" customWidth="1"/>
    <col min="23" max="23" width="22.140625" customWidth="1"/>
  </cols>
  <sheetData>
    <row r="3" spans="1:32" ht="15.75" x14ac:dyDescent="0.25">
      <c r="A3" s="101" t="s">
        <v>227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90"/>
    </row>
    <row r="4" spans="1:32" ht="131.25" customHeight="1" x14ac:dyDescent="0.25">
      <c r="A4" s="11" t="s">
        <v>1</v>
      </c>
      <c r="B4" s="12" t="s">
        <v>228</v>
      </c>
      <c r="C4" s="12" t="s">
        <v>229</v>
      </c>
      <c r="D4" s="12" t="s">
        <v>230</v>
      </c>
      <c r="E4" s="12" t="s">
        <v>231</v>
      </c>
      <c r="F4" s="12" t="s">
        <v>232</v>
      </c>
      <c r="G4" s="12" t="s">
        <v>233</v>
      </c>
      <c r="H4" s="12" t="s">
        <v>234</v>
      </c>
      <c r="I4" s="12" t="s">
        <v>235</v>
      </c>
      <c r="J4" s="12" t="s">
        <v>236</v>
      </c>
      <c r="K4" s="12" t="s">
        <v>237</v>
      </c>
      <c r="L4" s="13" t="s">
        <v>238</v>
      </c>
      <c r="M4" s="13" t="s">
        <v>239</v>
      </c>
      <c r="N4" s="13" t="s">
        <v>240</v>
      </c>
      <c r="O4" s="13" t="s">
        <v>241</v>
      </c>
      <c r="P4" s="13" t="s">
        <v>242</v>
      </c>
      <c r="Q4" s="13" t="s">
        <v>243</v>
      </c>
      <c r="R4" s="13" t="s">
        <v>244</v>
      </c>
      <c r="S4" s="13" t="s">
        <v>245</v>
      </c>
      <c r="T4" s="13" t="s">
        <v>246</v>
      </c>
      <c r="U4" s="13" t="s">
        <v>247</v>
      </c>
    </row>
    <row r="5" spans="1:32" x14ac:dyDescent="0.25">
      <c r="A5" s="9">
        <v>1995</v>
      </c>
      <c r="B5" s="49">
        <f>'Balanza c '!B2</f>
        <v>2079627.584</v>
      </c>
      <c r="C5" s="49">
        <f>'Balanza c '!C2</f>
        <v>-161183.18099999998</v>
      </c>
      <c r="D5" s="49">
        <f>'Balanza c '!D2</f>
        <v>-241151.44699999999</v>
      </c>
      <c r="E5" s="49">
        <f>'Balanza c '!E2</f>
        <v>296494.47100000002</v>
      </c>
      <c r="F5" s="49">
        <f>'Balanza c '!F2</f>
        <v>-238819.42</v>
      </c>
      <c r="G5" s="49">
        <f>'Balanza c '!G2</f>
        <v>-242845.33300000001</v>
      </c>
      <c r="H5" s="49">
        <f>'Balanza c '!H2</f>
        <v>-691306.48200000008</v>
      </c>
      <c r="I5" s="49">
        <f>'Balanza c '!I2</f>
        <v>-932915.353</v>
      </c>
      <c r="J5" s="49">
        <f>'Balanza c '!J2</f>
        <v>-682948.95200000005</v>
      </c>
      <c r="K5" s="49">
        <f>'Balanza c '!K2</f>
        <v>-284609.98800000001</v>
      </c>
      <c r="L5" s="95">
        <f>(Tabla1910111331[[#This Row],[Total Balanza Comercial de Colombia (1)]])/('Exp de Col al Mundo'!B2+'Imp a Col del Mundo'!B2)</f>
        <v>0.29203401136443063</v>
      </c>
      <c r="M5" s="93">
        <f>(Tabla1910111331[[#This Row],[Total Balanza Comercial de Colombia (2)]])/('Exp de Col al Mundo'!C2+'Imp a Col del Mundo'!C2)</f>
        <v>-0.10352829090829885</v>
      </c>
      <c r="N5" s="93">
        <f>(Tabla1910111331[[#This Row],[Total Balanza Comercial de Colombia (3)]])/('Exp de Col al Mundo'!D2+'Imp a Col del Mundo'!D2)</f>
        <v>-9.5497732008409289E-2</v>
      </c>
      <c r="O5" s="94">
        <f>(Tabla1910111331[[#This Row],[Total Balanza Comercial de Colombia (4)]])/('Exp de Col al Mundo'!E2+'Imp a Col del Mundo'!E2)</f>
        <v>0.20072587118737761</v>
      </c>
      <c r="P5" s="93">
        <f>(Tabla1910111331[[#This Row],[Total Balanza Comercial de Colombia (5)]])/('Exp de Col al Mundo'!F2+'Imp a Col del Mundo'!F2)</f>
        <v>-0.15995915516576004</v>
      </c>
      <c r="Q5" s="93">
        <f>(Tabla1910111331[[#This Row],[Total Balanza Comercial de Colombia (6)]])/('Exp de Col al Mundo'!G2+'Imp a Col del Mundo'!G2)</f>
        <v>-0.20472471348881183</v>
      </c>
      <c r="R5" s="93">
        <f>(Tabla1910111331[[#This Row],[Total Balanza Comercial de Colombia (7)]])/('Exp de Col al Mundo'!H2+'Imp a Col del Mundo'!H2)</f>
        <v>-0.26007047915378967</v>
      </c>
      <c r="S5" s="93">
        <f>(Tabla1910111331[[#This Row],[Total Balanza Comercial de Colombia (8)]])/('Exp de Col al Mundo'!I2+'Imp a Col del Mundo'!I2)</f>
        <v>-0.37055910581314749</v>
      </c>
      <c r="T5" s="93">
        <f>(Tabla1910111331[[#This Row],[Total Balanza Comercial de Colombia (9)]])/('Exp de Col al Mundo'!J2+'Imp a Col del Mundo'!J2)</f>
        <v>-0.40380147492624763</v>
      </c>
      <c r="U5" s="93">
        <f>(Tabla1910111331[[#This Row],[Total Balanza Comercial de Colombia (10)]])/('Exp de Col al Mundo'!K2+'Imp a Col del Mundo'!K2)</f>
        <v>-0.35057246863075608</v>
      </c>
      <c r="W5" s="7" t="s">
        <v>62</v>
      </c>
      <c r="AA5" s="42" t="s">
        <v>63</v>
      </c>
    </row>
    <row r="6" spans="1:32" x14ac:dyDescent="0.25">
      <c r="A6" s="9">
        <v>1996</v>
      </c>
      <c r="B6" s="49">
        <f>'Balanza c '!B3</f>
        <v>2478549.716</v>
      </c>
      <c r="C6" s="49">
        <f>'Balanza c '!C3</f>
        <v>-161036.27799999999</v>
      </c>
      <c r="D6" s="49">
        <f>'Balanza c '!D3</f>
        <v>-216483.06499999994</v>
      </c>
      <c r="E6" s="49">
        <f>'Balanza c '!E3</f>
        <v>257543.99099999998</v>
      </c>
      <c r="F6" s="49">
        <f>'Balanza c '!F3</f>
        <v>-262000.39699999997</v>
      </c>
      <c r="G6" s="49">
        <f>'Balanza c '!G3</f>
        <v>-196044.94500000001</v>
      </c>
      <c r="H6" s="49">
        <f>'Balanza c '!H3</f>
        <v>-591931.74800000002</v>
      </c>
      <c r="I6" s="49">
        <f>'Balanza c '!I3</f>
        <v>-1005801.6209999999</v>
      </c>
      <c r="J6" s="49">
        <f>'Balanza c '!J3</f>
        <v>-684545.38300000003</v>
      </c>
      <c r="K6" s="49">
        <f>'Balanza c '!K3</f>
        <v>-296302.826</v>
      </c>
      <c r="L6" s="95">
        <f>(Tabla1910111331[[#This Row],[Total Balanza Comercial de Colombia (1)]])/('Exp de Col al Mundo'!B3+'Imp a Col del Mundo'!B3)</f>
        <v>0.30741704130623904</v>
      </c>
      <c r="M6" s="93">
        <f>(Tabla1910111331[[#This Row],[Total Balanza Comercial de Colombia (2)]])/('Exp de Col al Mundo'!C3+'Imp a Col del Mundo'!C3)</f>
        <v>-0.10621671846639938</v>
      </c>
      <c r="N6" s="93">
        <f>(Tabla1910111331[[#This Row],[Total Balanza Comercial de Colombia (3)]])/('Exp de Col al Mundo'!D3+'Imp a Col del Mundo'!D3)</f>
        <v>-8.8209665761052228E-2</v>
      </c>
      <c r="O6" s="94">
        <f>(Tabla1910111331[[#This Row],[Total Balanza Comercial de Colombia (4)]])/('Exp de Col al Mundo'!E3+'Imp a Col del Mundo'!E3)</f>
        <v>0.19432349162801588</v>
      </c>
      <c r="P6" s="93">
        <f>(Tabla1910111331[[#This Row],[Total Balanza Comercial de Colombia (5)]])/('Exp de Col al Mundo'!F3+'Imp a Col del Mundo'!F3)</f>
        <v>-0.17430656459628563</v>
      </c>
      <c r="Q6" s="93">
        <f>(Tabla1910111331[[#This Row],[Total Balanza Comercial de Colombia (6)]])/('Exp de Col al Mundo'!G3+'Imp a Col del Mundo'!G3)</f>
        <v>-0.19123607261419251</v>
      </c>
      <c r="R6" s="93">
        <f>(Tabla1910111331[[#This Row],[Total Balanza Comercial de Colombia (7)]])/('Exp de Col al Mundo'!H3+'Imp a Col del Mundo'!H3)</f>
        <v>-0.23960418979765571</v>
      </c>
      <c r="S6" s="93">
        <f>(Tabla1910111331[[#This Row],[Total Balanza Comercial de Colombia (8)]])/('Exp de Col al Mundo'!I3+'Imp a Col del Mundo'!I3)</f>
        <v>-0.37670274370394446</v>
      </c>
      <c r="T6" s="93">
        <f>(Tabla1910111331[[#This Row],[Total Balanza Comercial de Colombia (9)]])/('Exp de Col al Mundo'!J3+'Imp a Col del Mundo'!J3)</f>
        <v>-0.40557754511385646</v>
      </c>
      <c r="U6" s="93">
        <f>(Tabla1910111331[[#This Row],[Total Balanza Comercial de Colombia (10)]])/('Exp de Col al Mundo'!K3+'Imp a Col del Mundo'!K3)</f>
        <v>-0.32853923795732337</v>
      </c>
      <c r="V6" s="1"/>
      <c r="X6" s="7"/>
      <c r="Y6" s="7"/>
      <c r="Z6" s="7"/>
      <c r="AA6" s="30"/>
      <c r="AB6" s="30"/>
      <c r="AC6" s="30"/>
      <c r="AD6" s="30"/>
      <c r="AE6" s="30"/>
      <c r="AF6" s="30"/>
    </row>
    <row r="7" spans="1:32" x14ac:dyDescent="0.25">
      <c r="A7" s="9">
        <v>1997</v>
      </c>
      <c r="B7" s="49">
        <f>'Balanza c '!B4</f>
        <v>2764799.3669999996</v>
      </c>
      <c r="C7" s="49">
        <f>'Balanza c '!C4</f>
        <v>-196989.32800000004</v>
      </c>
      <c r="D7" s="49">
        <f>'Balanza c '!D4</f>
        <v>-262023.26700000005</v>
      </c>
      <c r="E7" s="49">
        <f>'Balanza c '!E4</f>
        <v>183380.21799999996</v>
      </c>
      <c r="F7" s="49">
        <f>'Balanza c '!F4</f>
        <v>-285215.79300000001</v>
      </c>
      <c r="G7" s="49">
        <f>'Balanza c '!G4</f>
        <v>-199994.087</v>
      </c>
      <c r="H7" s="49">
        <f>'Balanza c '!H4</f>
        <v>-649740.02599999995</v>
      </c>
      <c r="I7" s="49">
        <f>'Balanza c '!I4</f>
        <v>-1092981.3090000001</v>
      </c>
      <c r="J7" s="49">
        <f>'Balanza c '!J4</f>
        <v>-898143.17699999991</v>
      </c>
      <c r="K7" s="49">
        <f>'Balanza c '!K4</f>
        <v>-451998.95600000001</v>
      </c>
      <c r="L7" s="95">
        <f>(Tabla1910111331[[#This Row],[Total Balanza Comercial de Colombia (1)]])/('Exp de Col al Mundo'!B4+'Imp a Col del Mundo'!B4)</f>
        <v>0.31506717038915727</v>
      </c>
      <c r="M7" s="93">
        <f>(Tabla1910111331[[#This Row],[Total Balanza Comercial de Colombia (2)]])/('Exp de Col al Mundo'!C4+'Imp a Col del Mundo'!C4)</f>
        <v>-0.11516921495604117</v>
      </c>
      <c r="N7" s="93">
        <f>(Tabla1910111331[[#This Row],[Total Balanza Comercial de Colombia (3)]])/('Exp de Col al Mundo'!D4+'Imp a Col del Mundo'!D4)</f>
        <v>-0.10193451399986961</v>
      </c>
      <c r="O7" s="94">
        <f>(Tabla1910111331[[#This Row],[Total Balanza Comercial de Colombia (4)]])/('Exp de Col al Mundo'!E4+'Imp a Col del Mundo'!E4)</f>
        <v>0.12951602290726788</v>
      </c>
      <c r="P7" s="93">
        <f>(Tabla1910111331[[#This Row],[Total Balanza Comercial de Colombia (5)]])/('Exp de Col al Mundo'!F4+'Imp a Col del Mundo'!F4)</f>
        <v>-0.16774914453732151</v>
      </c>
      <c r="Q7" s="93">
        <f>(Tabla1910111331[[#This Row],[Total Balanza Comercial de Colombia (6)]])/('Exp de Col al Mundo'!G4+'Imp a Col del Mundo'!G4)</f>
        <v>-0.14255901707042518</v>
      </c>
      <c r="R7" s="93">
        <f>(Tabla1910111331[[#This Row],[Total Balanza Comercial de Colombia (7)]])/('Exp de Col al Mundo'!H4+'Imp a Col del Mundo'!H4)</f>
        <v>-0.24369335187238542</v>
      </c>
      <c r="S7" s="93">
        <f>(Tabla1910111331[[#This Row],[Total Balanza Comercial de Colombia (8)]])/('Exp de Col al Mundo'!I4+'Imp a Col del Mundo'!I4)</f>
        <v>-0.40382432334209212</v>
      </c>
      <c r="T7" s="93">
        <f>(Tabla1910111331[[#This Row],[Total Balanza Comercial de Colombia (9)]])/('Exp de Col al Mundo'!J4+'Imp a Col del Mundo'!J4)</f>
        <v>-0.43105350604031634</v>
      </c>
      <c r="U7" s="93">
        <f>(Tabla1910111331[[#This Row],[Total Balanza Comercial de Colombia (10)]])/('Exp de Col al Mundo'!K4+'Imp a Col del Mundo'!K4)</f>
        <v>-0.34417085885190696</v>
      </c>
      <c r="V7" s="1"/>
      <c r="AB7" s="42"/>
      <c r="AC7" s="42"/>
      <c r="AD7" s="42"/>
    </row>
    <row r="8" spans="1:32" x14ac:dyDescent="0.25">
      <c r="A8" s="9">
        <v>1998</v>
      </c>
      <c r="B8" s="49">
        <f>'Balanza c '!B5</f>
        <v>2532537.858</v>
      </c>
      <c r="C8" s="49">
        <f>'Balanza c '!C5</f>
        <v>-196898.31</v>
      </c>
      <c r="D8" s="49">
        <f>'Balanza c '!D5</f>
        <v>-190100.147</v>
      </c>
      <c r="E8" s="49">
        <f>'Balanza c '!E5</f>
        <v>189626.394</v>
      </c>
      <c r="F8" s="49">
        <f>'Balanza c '!F5</f>
        <v>-236712.36900000001</v>
      </c>
      <c r="G8" s="49">
        <f>'Balanza c '!G5</f>
        <v>-158270.97699999998</v>
      </c>
      <c r="H8" s="49">
        <f>'Balanza c '!H5</f>
        <v>-452906.51699999993</v>
      </c>
      <c r="I8" s="49">
        <f>'Balanza c '!I5</f>
        <v>-894362.74300000002</v>
      </c>
      <c r="J8" s="49">
        <f>'Balanza c '!J5</f>
        <v>-739562.15899999999</v>
      </c>
      <c r="K8" s="49">
        <f>'Balanza c '!K5</f>
        <v>-433510.25099999999</v>
      </c>
      <c r="L8" s="95">
        <f>(Tabla1910111331[[#This Row],[Total Balanza Comercial de Colombia (1)]])/('Exp de Col al Mundo'!B5+'Imp a Col del Mundo'!B5)</f>
        <v>0.31288037761361531</v>
      </c>
      <c r="M8" s="93">
        <f>(Tabla1910111331[[#This Row],[Total Balanza Comercial de Colombia (2)]])/('Exp de Col al Mundo'!C5+'Imp a Col del Mundo'!C5)</f>
        <v>-0.10856595714995679</v>
      </c>
      <c r="N8" s="93">
        <f>(Tabla1910111331[[#This Row],[Total Balanza Comercial de Colombia (3)]])/('Exp de Col al Mundo'!D5+'Imp a Col del Mundo'!D5)</f>
        <v>-9.0626502731417743E-2</v>
      </c>
      <c r="O8" s="94">
        <f>(Tabla1910111331[[#This Row],[Total Balanza Comercial de Colombia (4)]])/('Exp de Col al Mundo'!E5+'Imp a Col del Mundo'!E5)</f>
        <v>0.13860577841922955</v>
      </c>
      <c r="P8" s="93">
        <f>(Tabla1910111331[[#This Row],[Total Balanza Comercial de Colombia (5)]])/('Exp de Col al Mundo'!F5+'Imp a Col del Mundo'!F5)</f>
        <v>-0.14350783421135976</v>
      </c>
      <c r="Q8" s="93">
        <f>(Tabla1910111331[[#This Row],[Total Balanza Comercial de Colombia (6)]])/('Exp de Col al Mundo'!G5+'Imp a Col del Mundo'!G5)</f>
        <v>-0.13704358820406937</v>
      </c>
      <c r="R8" s="93">
        <f>(Tabla1910111331[[#This Row],[Total Balanza Comercial de Colombia (7)]])/('Exp de Col al Mundo'!H5+'Imp a Col del Mundo'!H5)</f>
        <v>-0.17054381210445571</v>
      </c>
      <c r="S8" s="93">
        <f>(Tabla1910111331[[#This Row],[Total Balanza Comercial de Colombia (8)]])/('Exp de Col al Mundo'!I5+'Imp a Col del Mundo'!I5)</f>
        <v>-0.3601810958867116</v>
      </c>
      <c r="T8" s="93">
        <f>(Tabla1910111331[[#This Row],[Total Balanza Comercial de Colombia (9)]])/('Exp de Col al Mundo'!J5+'Imp a Col del Mundo'!J5)</f>
        <v>-0.32302475449013207</v>
      </c>
      <c r="U8" s="93">
        <f>(Tabla1910111331[[#This Row],[Total Balanza Comercial de Colombia (10)]])/('Exp de Col al Mundo'!K5+'Imp a Col del Mundo'!K5)</f>
        <v>-0.31309244623111965</v>
      </c>
      <c r="V8" s="1"/>
      <c r="AA8" s="42" t="s">
        <v>83</v>
      </c>
      <c r="AB8" s="42"/>
      <c r="AC8" s="42"/>
    </row>
    <row r="9" spans="1:32" x14ac:dyDescent="0.25">
      <c r="A9" s="9">
        <v>1999</v>
      </c>
      <c r="B9" s="49">
        <f>'Balanza c '!B6</f>
        <v>3949546.8080000002</v>
      </c>
      <c r="C9" s="49">
        <f>'Balanza c '!C6</f>
        <v>-152947.02299999999</v>
      </c>
      <c r="D9" s="49">
        <f>'Balanza c '!D6</f>
        <v>63987.893999999971</v>
      </c>
      <c r="E9" s="49">
        <f>'Balanza c '!E6</f>
        <v>206050.557</v>
      </c>
      <c r="F9" s="49">
        <f>'Balanza c '!F6</f>
        <v>-156617.35200000001</v>
      </c>
      <c r="G9" s="49">
        <f>'Balanza c '!G6</f>
        <v>-105885.962</v>
      </c>
      <c r="H9" s="49">
        <f>'Balanza c '!H6</f>
        <v>-191576.49500000005</v>
      </c>
      <c r="I9" s="49">
        <f>'Balanza c '!I6</f>
        <v>-728928.41300000006</v>
      </c>
      <c r="J9" s="49">
        <f>'Balanza c '!J6</f>
        <v>-567117.52600000007</v>
      </c>
      <c r="K9" s="49">
        <f>'Balanza c '!K6</f>
        <v>-475253.47200000001</v>
      </c>
      <c r="L9" s="95">
        <f>(Tabla1910111331[[#This Row],[Total Balanza Comercial de Colombia (1)]])/('Exp de Col al Mundo'!B6+'Imp a Col del Mundo'!B6)</f>
        <v>0.47228438058665884</v>
      </c>
      <c r="M9" s="93">
        <f>(Tabla1910111331[[#This Row],[Total Balanza Comercial de Colombia (2)]])/('Exp de Col al Mundo'!C6+'Imp a Col del Mundo'!C6)</f>
        <v>-9.5983566575628426E-2</v>
      </c>
      <c r="N9" s="95">
        <f>(Tabla1910111331[[#This Row],[Total Balanza Comercial de Colombia (3)]])/('Exp de Col al Mundo'!D6+'Imp a Col del Mundo'!D6)</f>
        <v>3.0809668613312288E-2</v>
      </c>
      <c r="O9" s="94">
        <f>(Tabla1910111331[[#This Row],[Total Balanza Comercial de Colombia (4)]])/('Exp de Col al Mundo'!E6+'Imp a Col del Mundo'!E6)</f>
        <v>0.1624543493868566</v>
      </c>
      <c r="P9" s="93">
        <f>(Tabla1910111331[[#This Row],[Total Balanza Comercial de Colombia (5)]])/('Exp de Col al Mundo'!F6+'Imp a Col del Mundo'!F6)</f>
        <v>-0.12306134201435594</v>
      </c>
      <c r="Q9" s="93">
        <f>(Tabla1910111331[[#This Row],[Total Balanza Comercial de Colombia (6)]])/('Exp de Col al Mundo'!G6+'Imp a Col del Mundo'!G6)</f>
        <v>-0.21141450621296734</v>
      </c>
      <c r="R9" s="93">
        <f>(Tabla1910111331[[#This Row],[Total Balanza Comercial de Colombia (7)]])/('Exp de Col al Mundo'!H6+'Imp a Col del Mundo'!H6)</f>
        <v>-7.6542797226922726E-2</v>
      </c>
      <c r="S9" s="93">
        <f>(Tabla1910111331[[#This Row],[Total Balanza Comercial de Colombia (8)]])/('Exp de Col al Mundo'!I6+'Imp a Col del Mundo'!I6)</f>
        <v>-0.40141596089208675</v>
      </c>
      <c r="T9" s="93">
        <f>(Tabla1910111331[[#This Row],[Total Balanza Comercial de Colombia (9)]])/('Exp de Col al Mundo'!J6+'Imp a Col del Mundo'!J6)</f>
        <v>-0.42678223806302917</v>
      </c>
      <c r="U9" s="93">
        <f>(Tabla1910111331[[#This Row],[Total Balanza Comercial de Colombia (10)]])/('Exp de Col al Mundo'!K6+'Imp a Col del Mundo'!K6)</f>
        <v>-0.38380873745009109</v>
      </c>
      <c r="V9" s="1"/>
    </row>
    <row r="10" spans="1:32" x14ac:dyDescent="0.25">
      <c r="A10" s="9">
        <v>2000</v>
      </c>
      <c r="B10" s="49">
        <f>'Balanza c '!B7</f>
        <v>4490675.4059999995</v>
      </c>
      <c r="C10" s="49">
        <f>'Balanza c '!C7</f>
        <v>-154198.09700000001</v>
      </c>
      <c r="D10" s="49">
        <f>'Balanza c '!D7</f>
        <v>155324.95200000005</v>
      </c>
      <c r="E10" s="49">
        <f>'Balanza c '!E7</f>
        <v>230403.894</v>
      </c>
      <c r="F10" s="49">
        <f>'Balanza c '!F7</f>
        <v>-128333.548</v>
      </c>
      <c r="G10" s="49">
        <f>'Balanza c '!G7</f>
        <v>-86148.320999999996</v>
      </c>
      <c r="H10" s="49">
        <f>'Balanza c '!H7</f>
        <v>-186867.74199999997</v>
      </c>
      <c r="I10" s="49">
        <f>'Balanza c '!I7</f>
        <v>-663431.58900000004</v>
      </c>
      <c r="J10" s="49">
        <f>'Balanza c '!J7</f>
        <v>-467170.33600000001</v>
      </c>
      <c r="K10" s="49">
        <f>'Balanza c '!K7</f>
        <v>-464720.52900000004</v>
      </c>
      <c r="L10" s="95">
        <f>(Tabla1910111331[[#This Row],[Total Balanza Comercial de Colombia (1)]])/('Exp de Col al Mundo'!B7+'Imp a Col del Mundo'!B7)</f>
        <v>0.50003950486273363</v>
      </c>
      <c r="M10" s="93">
        <f>(Tabla1910111331[[#This Row],[Total Balanza Comercial de Colombia (2)]])/('Exp de Col al Mundo'!C7+'Imp a Col del Mundo'!C7)</f>
        <v>-8.8129688760556407E-2</v>
      </c>
      <c r="N10" s="95">
        <f>(Tabla1910111331[[#This Row],[Total Balanza Comercial de Colombia (3)]])/('Exp de Col al Mundo'!D7+'Imp a Col del Mundo'!D7)</f>
        <v>6.2938329996570938E-2</v>
      </c>
      <c r="O10" s="94">
        <f>(Tabla1910111331[[#This Row],[Total Balanza Comercial de Colombia (4)]])/('Exp de Col al Mundo'!E7+'Imp a Col del Mundo'!E7)</f>
        <v>0.14659134464099835</v>
      </c>
      <c r="P10" s="93">
        <f>(Tabla1910111331[[#This Row],[Total Balanza Comercial de Colombia (5)]])/('Exp de Col al Mundo'!F7+'Imp a Col del Mundo'!F7)</f>
        <v>-8.323407648481812E-2</v>
      </c>
      <c r="Q10" s="93">
        <f>(Tabla1910111331[[#This Row],[Total Balanza Comercial de Colombia (6)]])/('Exp de Col al Mundo'!G7+'Imp a Col del Mundo'!G7)</f>
        <v>-9.8590941698809248E-2</v>
      </c>
      <c r="R10" s="93">
        <f>(Tabla1910111331[[#This Row],[Total Balanza Comercial de Colombia (7)]])/('Exp de Col al Mundo'!H7+'Imp a Col del Mundo'!H7)</f>
        <v>-6.4047569050832323E-2</v>
      </c>
      <c r="S10" s="93">
        <f>(Tabla1910111331[[#This Row],[Total Balanza Comercial de Colombia (8)]])/('Exp de Col al Mundo'!I7+'Imp a Col del Mundo'!I7)</f>
        <v>-0.35398014264673555</v>
      </c>
      <c r="T10" s="93">
        <f>(Tabla1910111331[[#This Row],[Total Balanza Comercial de Colombia (9)]])/('Exp de Col al Mundo'!J7+'Imp a Col del Mundo'!J7)</f>
        <v>-0.34288657920721144</v>
      </c>
      <c r="U10" s="93">
        <f>(Tabla1910111331[[#This Row],[Total Balanza Comercial de Colombia (10)]])/('Exp de Col al Mundo'!K7+'Imp a Col del Mundo'!K7)</f>
        <v>-0.34611787267727884</v>
      </c>
      <c r="V10" s="1"/>
      <c r="W10" s="42"/>
    </row>
    <row r="11" spans="1:32" x14ac:dyDescent="0.25">
      <c r="A11" s="9">
        <v>2001</v>
      </c>
      <c r="B11" s="49">
        <f>'Balanza c '!B8</f>
        <v>3193548.4249999998</v>
      </c>
      <c r="C11" s="49">
        <f>'Balanza c '!C8</f>
        <v>-134590.23199999999</v>
      </c>
      <c r="D11" s="49">
        <f>'Balanza c '!D8</f>
        <v>273933.15699999995</v>
      </c>
      <c r="E11" s="49">
        <f>'Balanza c '!E8</f>
        <v>250748.86199999999</v>
      </c>
      <c r="F11" s="49">
        <f>'Balanza c '!F8</f>
        <v>-107227.45800000001</v>
      </c>
      <c r="G11" s="49">
        <f>'Balanza c '!G8</f>
        <v>-94744.865999999995</v>
      </c>
      <c r="H11" s="49">
        <f>'Balanza c '!H8</f>
        <v>-301311.82199999999</v>
      </c>
      <c r="I11" s="49">
        <f>'Balanza c '!I8</f>
        <v>-749075.11099999992</v>
      </c>
      <c r="J11" s="49">
        <f>'Balanza c '!J8</f>
        <v>-580256.69400000002</v>
      </c>
      <c r="K11" s="49">
        <f>'Balanza c '!K8</f>
        <v>-853804.92499999993</v>
      </c>
      <c r="L11" s="95">
        <f>(Tabla1910111331[[#This Row],[Total Balanza Comercial de Colombia (1)]])/('Exp de Col al Mundo'!B8+'Imp a Col del Mundo'!B8)</f>
        <v>0.42100405426978965</v>
      </c>
      <c r="M11" s="93">
        <f>(Tabla1910111331[[#This Row],[Total Balanza Comercial de Colombia (2)]])/('Exp de Col al Mundo'!C8+'Imp a Col del Mundo'!C8)</f>
        <v>-7.2153305301862744E-2</v>
      </c>
      <c r="N11" s="95">
        <f>(Tabla1910111331[[#This Row],[Total Balanza Comercial de Colombia (3)]])/('Exp de Col al Mundo'!D8+'Imp a Col del Mundo'!D8)</f>
        <v>0.11961719858224654</v>
      </c>
      <c r="O11" s="94">
        <f>(Tabla1910111331[[#This Row],[Total Balanza Comercial de Colombia (4)]])/('Exp de Col al Mundo'!E8+'Imp a Col del Mundo'!E8)</f>
        <v>0.15178717892730006</v>
      </c>
      <c r="P11" s="93">
        <f>(Tabla1910111331[[#This Row],[Total Balanza Comercial de Colombia (5)]])/('Exp de Col al Mundo'!F8+'Imp a Col del Mundo'!F8)</f>
        <v>-6.5734111345645926E-2</v>
      </c>
      <c r="Q11" s="93">
        <f>(Tabla1910111331[[#This Row],[Total Balanza Comercial de Colombia (6)]])/('Exp de Col al Mundo'!G8+'Imp a Col del Mundo'!G8)</f>
        <v>-8.2128784218352527E-2</v>
      </c>
      <c r="R11" s="93">
        <f>(Tabla1910111331[[#This Row],[Total Balanza Comercial de Colombia (7)]])/('Exp de Col al Mundo'!H8+'Imp a Col del Mundo'!H8)</f>
        <v>-9.9397880239854602E-2</v>
      </c>
      <c r="S11" s="93">
        <f>(Tabla1910111331[[#This Row],[Total Balanza Comercial de Colombia (8)]])/('Exp de Col al Mundo'!I8+'Imp a Col del Mundo'!I8)</f>
        <v>-0.33352205627615095</v>
      </c>
      <c r="T11" s="93">
        <f>(Tabla1910111331[[#This Row],[Total Balanza Comercial de Colombia (9)]])/('Exp de Col al Mundo'!J8+'Imp a Col del Mundo'!J8)</f>
        <v>-0.39440910589819422</v>
      </c>
      <c r="U11" s="93">
        <f>(Tabla1910111331[[#This Row],[Total Balanza Comercial de Colombia (10)]])/('Exp de Col al Mundo'!K8+'Imp a Col del Mundo'!K8)</f>
        <v>-0.46511749495808291</v>
      </c>
      <c r="V11" s="1"/>
    </row>
    <row r="12" spans="1:32" x14ac:dyDescent="0.25">
      <c r="A12" s="9">
        <v>2002</v>
      </c>
      <c r="B12" s="49">
        <f>'Balanza c '!B9</f>
        <v>3136976.7459999998</v>
      </c>
      <c r="C12" s="49">
        <f>'Balanza c '!C9</f>
        <v>-91883.678</v>
      </c>
      <c r="D12" s="49">
        <f>'Balanza c '!D9</f>
        <v>236740.09100000007</v>
      </c>
      <c r="E12" s="49">
        <f>'Balanza c '!E9</f>
        <v>254729.31299999997</v>
      </c>
      <c r="F12" s="49">
        <f>'Balanza c '!F9</f>
        <v>-50062.497999999992</v>
      </c>
      <c r="G12" s="49">
        <f>'Balanza c '!G9</f>
        <v>-71704.631999999998</v>
      </c>
      <c r="H12" s="49">
        <f>'Balanza c '!H9</f>
        <v>-421659.76399999997</v>
      </c>
      <c r="I12" s="49">
        <f>'Balanza c '!I9</f>
        <v>-580183.95199999993</v>
      </c>
      <c r="J12" s="49">
        <f>'Balanza c '!J9</f>
        <v>-383058.81</v>
      </c>
      <c r="K12" s="49">
        <f>'Balanza c '!K9</f>
        <v>-855656.76199999999</v>
      </c>
      <c r="L12" s="95">
        <f>(Tabla1910111331[[#This Row],[Total Balanza Comercial de Colombia (1)]])/('Exp de Col al Mundo'!B9+'Imp a Col del Mundo'!B9)</f>
        <v>0.42559085741422881</v>
      </c>
      <c r="M12" s="93">
        <f>(Tabla1910111331[[#This Row],[Total Balanza Comercial de Colombia (2)]])/('Exp de Col al Mundo'!C9+'Imp a Col del Mundo'!C9)</f>
        <v>-4.8022443892852346E-2</v>
      </c>
      <c r="N12" s="95">
        <f>(Tabla1910111331[[#This Row],[Total Balanza Comercial de Colombia (3)]])/('Exp de Col al Mundo'!D9+'Imp a Col del Mundo'!D9)</f>
        <v>0.10093199254667705</v>
      </c>
      <c r="O12" s="94">
        <f>(Tabla1910111331[[#This Row],[Total Balanza Comercial de Colombia (4)]])/('Exp de Col al Mundo'!E9+'Imp a Col del Mundo'!E9)</f>
        <v>0.17204475196148414</v>
      </c>
      <c r="P12" s="93">
        <f>(Tabla1910111331[[#This Row],[Total Balanza Comercial de Colombia (5)]])/('Exp de Col al Mundo'!F9+'Imp a Col del Mundo'!F9)</f>
        <v>-3.0991424317675605E-2</v>
      </c>
      <c r="Q12" s="93">
        <f>(Tabla1910111331[[#This Row],[Total Balanza Comercial de Colombia (6)]])/('Exp de Col al Mundo'!G9+'Imp a Col del Mundo'!G9)</f>
        <v>-5.5698960843922056E-2</v>
      </c>
      <c r="R12" s="93">
        <f>(Tabla1910111331[[#This Row],[Total Balanza Comercial de Colombia (7)]])/('Exp de Col al Mundo'!H9+'Imp a Col del Mundo'!H9)</f>
        <v>-0.14012200430341348</v>
      </c>
      <c r="S12" s="93">
        <f>(Tabla1910111331[[#This Row],[Total Balanza Comercial de Colombia (8)]])/('Exp de Col al Mundo'!I9+'Imp a Col del Mundo'!I9)</f>
        <v>-0.2946482189379987</v>
      </c>
      <c r="T12" s="93">
        <f>(Tabla1910111331[[#This Row],[Total Balanza Comercial de Colombia (9)]])/('Exp de Col al Mundo'!J9+'Imp a Col del Mundo'!J9)</f>
        <v>-0.25168812072329633</v>
      </c>
      <c r="U12" s="93">
        <f>(Tabla1910111331[[#This Row],[Total Balanza Comercial de Colombia (10)]])/('Exp de Col al Mundo'!K9+'Imp a Col del Mundo'!K9)</f>
        <v>-0.49190068086288607</v>
      </c>
      <c r="V12" s="1"/>
    </row>
    <row r="13" spans="1:32" x14ac:dyDescent="0.25">
      <c r="A13" s="9">
        <v>2003</v>
      </c>
      <c r="B13" s="49">
        <f>'Balanza c '!B10</f>
        <v>3264720.5810000002</v>
      </c>
      <c r="C13" s="49">
        <f>'Balanza c '!C10</f>
        <v>-45999.208000000013</v>
      </c>
      <c r="D13" s="49">
        <f>'Balanza c '!D10</f>
        <v>169671.47600000002</v>
      </c>
      <c r="E13" s="49">
        <f>'Balanza c '!E10</f>
        <v>371724.23100000003</v>
      </c>
      <c r="F13" s="49">
        <f>'Balanza c '!F10</f>
        <v>-11836.088000000018</v>
      </c>
      <c r="G13" s="49">
        <f>'Balanza c '!G10</f>
        <v>-78675.948999999993</v>
      </c>
      <c r="H13" s="49">
        <f>'Balanza c '!H10</f>
        <v>-447833.63900000002</v>
      </c>
      <c r="I13" s="49">
        <f>'Balanza c '!I10</f>
        <v>-684232.52599999995</v>
      </c>
      <c r="J13" s="49">
        <f>'Balanza c '!J10</f>
        <v>-346223.47700000001</v>
      </c>
      <c r="K13" s="49">
        <f>'Balanza c '!K10</f>
        <v>-628739.95400000003</v>
      </c>
      <c r="L13" s="95">
        <f>(Tabla1910111331[[#This Row],[Total Balanza Comercial de Colombia (1)]])/('Exp de Col al Mundo'!B10+'Imp a Col del Mundo'!B10)</f>
        <v>0.41949771288794668</v>
      </c>
      <c r="M13" s="93">
        <f>(Tabla1910111331[[#This Row],[Total Balanza Comercial de Colombia (2)]])/('Exp de Col al Mundo'!C10+'Imp a Col del Mundo'!C10)</f>
        <v>-2.24392913167537E-2</v>
      </c>
      <c r="N13" s="95">
        <f>(Tabla1910111331[[#This Row],[Total Balanza Comercial de Colombia (3)]])/('Exp de Col al Mundo'!D10+'Imp a Col del Mundo'!D10)</f>
        <v>6.141302132912612E-2</v>
      </c>
      <c r="O13" s="94">
        <f>(Tabla1910111331[[#This Row],[Total Balanza Comercial de Colombia (4)]])/('Exp de Col al Mundo'!E10+'Imp a Col del Mundo'!E10)</f>
        <v>0.22449877384190065</v>
      </c>
      <c r="P13" s="93">
        <f>(Tabla1910111331[[#This Row],[Total Balanza Comercial de Colombia (5)]])/('Exp de Col al Mundo'!F10+'Imp a Col del Mundo'!F10)</f>
        <v>-6.9461237640250128E-3</v>
      </c>
      <c r="Q13" s="93">
        <f>(Tabla1910111331[[#This Row],[Total Balanza Comercial de Colombia (6)]])/('Exp de Col al Mundo'!G10+'Imp a Col del Mundo'!G10)</f>
        <v>-7.0053644256627329E-2</v>
      </c>
      <c r="R13" s="93">
        <f>(Tabla1910111331[[#This Row],[Total Balanza Comercial de Colombia (7)]])/('Exp de Col al Mundo'!H10+'Imp a Col del Mundo'!H10)</f>
        <v>-0.14184860283009307</v>
      </c>
      <c r="S13" s="93">
        <f>(Tabla1910111331[[#This Row],[Total Balanza Comercial de Colombia (8)]])/('Exp de Col al Mundo'!I10+'Imp a Col del Mundo'!I10)</f>
        <v>-0.28752347663402655</v>
      </c>
      <c r="T13" s="93">
        <f>(Tabla1910111331[[#This Row],[Total Balanza Comercial de Colombia (9)]])/('Exp de Col al Mundo'!J10+'Imp a Col del Mundo'!J10)</f>
        <v>-0.19589359967476808</v>
      </c>
      <c r="U13" s="93">
        <f>(Tabla1910111331[[#This Row],[Total Balanza Comercial de Colombia (10)]])/('Exp de Col al Mundo'!K10+'Imp a Col del Mundo'!K10)</f>
        <v>-0.38234036715971675</v>
      </c>
      <c r="V13" s="1"/>
    </row>
    <row r="14" spans="1:32" x14ac:dyDescent="0.25">
      <c r="A14" s="9">
        <v>2004</v>
      </c>
      <c r="B14" s="49">
        <f>'Balanza c '!B11</f>
        <v>3743263.6460000006</v>
      </c>
      <c r="C14" s="49">
        <f>'Balanza c '!C11</f>
        <v>-30336.838000000018</v>
      </c>
      <c r="D14" s="49">
        <f>'Balanza c '!D11</f>
        <v>63624.171999999904</v>
      </c>
      <c r="E14" s="49">
        <f>'Balanza c '!E11</f>
        <v>473185.19300000009</v>
      </c>
      <c r="F14" s="49">
        <f>'Balanza c '!F11</f>
        <v>5544.5899999999965</v>
      </c>
      <c r="G14" s="49">
        <f>'Balanza c '!G11</f>
        <v>-143018.34899999999</v>
      </c>
      <c r="H14" s="49">
        <f>'Balanza c '!H11</f>
        <v>-484983.64500000002</v>
      </c>
      <c r="I14" s="49">
        <f>'Balanza c '!I11</f>
        <v>-770975.5149999999</v>
      </c>
      <c r="J14" s="49">
        <f>'Balanza c '!J11</f>
        <v>-360038.47899999999</v>
      </c>
      <c r="K14" s="49">
        <f>'Balanza c '!K11</f>
        <v>-693613.71099999989</v>
      </c>
      <c r="L14" s="95">
        <f>(Tabla1910111331[[#This Row],[Total Balanza Comercial de Colombia (1)]])/('Exp de Col al Mundo'!B11+'Imp a Col del Mundo'!B11)</f>
        <v>0.39620320831301914</v>
      </c>
      <c r="M14" s="93">
        <f>(Tabla1910111331[[#This Row],[Total Balanza Comercial de Colombia (2)]])/('Exp de Col al Mundo'!C11+'Imp a Col del Mundo'!C11)</f>
        <v>-1.2637059697903777E-2</v>
      </c>
      <c r="N14" s="95">
        <f>(Tabla1910111331[[#This Row],[Total Balanza Comercial de Colombia (3)]])/('Exp de Col al Mundo'!D11+'Imp a Col del Mundo'!D11)</f>
        <v>1.7729504270568002E-2</v>
      </c>
      <c r="O14" s="94">
        <f>(Tabla1910111331[[#This Row],[Total Balanza Comercial de Colombia (4)]])/('Exp de Col al Mundo'!E11+'Imp a Col del Mundo'!E11)</f>
        <v>0.21900049267442623</v>
      </c>
      <c r="P14" s="93">
        <f>(Tabla1910111331[[#This Row],[Total Balanza Comercial de Colombia (5)]])/('Exp de Col al Mundo'!F11+'Imp a Col del Mundo'!F11)</f>
        <v>2.4829364090250437E-3</v>
      </c>
      <c r="Q14" s="93">
        <f>(Tabla1910111331[[#This Row],[Total Balanza Comercial de Colombia (6)]])/('Exp de Col al Mundo'!G11+'Imp a Col del Mundo'!G11)</f>
        <v>-7.8862509650809015E-2</v>
      </c>
      <c r="R14" s="93">
        <f>(Tabla1910111331[[#This Row],[Total Balanza Comercial de Colombia (7)]])/('Exp de Col al Mundo'!H11+'Imp a Col del Mundo'!H11)</f>
        <v>-0.11787408007695395</v>
      </c>
      <c r="S14" s="93">
        <f>(Tabla1910111331[[#This Row],[Total Balanza Comercial de Colombia (8)]])/('Exp de Col al Mundo'!I11+'Imp a Col del Mundo'!I11)</f>
        <v>-0.22958961500828315</v>
      </c>
      <c r="T14" s="93">
        <f>(Tabla1910111331[[#This Row],[Total Balanza Comercial de Colombia (9)]])/('Exp de Col al Mundo'!J11+'Imp a Col del Mundo'!J11)</f>
        <v>-0.17160663823323694</v>
      </c>
      <c r="U14" s="93">
        <f>(Tabla1910111331[[#This Row],[Total Balanza Comercial de Colombia (10)]])/('Exp de Col al Mundo'!K11+'Imp a Col del Mundo'!K11)</f>
        <v>-0.43297638186743237</v>
      </c>
      <c r="V14" s="1"/>
    </row>
    <row r="15" spans="1:32" x14ac:dyDescent="0.25">
      <c r="A15" s="9">
        <v>2005</v>
      </c>
      <c r="B15" s="49">
        <f>'Balanza c '!B12</f>
        <v>5108495.8220000006</v>
      </c>
      <c r="C15" s="49">
        <f>'Balanza c '!C12</f>
        <v>-85835.298999999999</v>
      </c>
      <c r="D15" s="49">
        <f>'Balanza c '!D12</f>
        <v>10989.878999999957</v>
      </c>
      <c r="E15" s="49">
        <f>'Balanza c '!E12</f>
        <v>426340.43099999998</v>
      </c>
      <c r="F15" s="49">
        <f>'Balanza c '!F12</f>
        <v>-49074.494000000006</v>
      </c>
      <c r="G15" s="49">
        <f>'Balanza c '!G12</f>
        <v>-198563.46100000001</v>
      </c>
      <c r="H15" s="49">
        <f>'Balanza c '!H12</f>
        <v>-523040.31299999997</v>
      </c>
      <c r="I15" s="49">
        <f>'Balanza c '!I12</f>
        <v>-1055202.335</v>
      </c>
      <c r="J15" s="49">
        <f>'Balanza c '!J12</f>
        <v>-502572.81799999997</v>
      </c>
      <c r="K15" s="49">
        <f>'Balanza c '!K12</f>
        <v>-823079.23099999991</v>
      </c>
      <c r="L15" s="95">
        <f>(Tabla1910111331[[#This Row],[Total Balanza Comercial de Colombia (1)]])/('Exp de Col al Mundo'!B12+'Imp a Col del Mundo'!B12)</f>
        <v>0.41555433575586664</v>
      </c>
      <c r="M15" s="93">
        <f>(Tabla1910111331[[#This Row],[Total Balanza Comercial de Colombia (2)]])/('Exp de Col al Mundo'!C12+'Imp a Col del Mundo'!C12)</f>
        <v>-3.1127433279936369E-2</v>
      </c>
      <c r="N15" s="95">
        <f>(Tabla1910111331[[#This Row],[Total Balanza Comercial de Colombia (3)]])/('Exp de Col al Mundo'!D12+'Imp a Col del Mundo'!D12)</f>
        <v>2.4048116570324928E-3</v>
      </c>
      <c r="O15" s="94">
        <f>(Tabla1910111331[[#This Row],[Total Balanza Comercial de Colombia (4)]])/('Exp de Col al Mundo'!E12+'Imp a Col del Mundo'!E12)</f>
        <v>0.18010627257159334</v>
      </c>
      <c r="P15" s="93">
        <f>(Tabla1910111331[[#This Row],[Total Balanza Comercial de Colombia (5)]])/('Exp de Col al Mundo'!F12+'Imp a Col del Mundo'!F12)</f>
        <v>-1.7206589770314262E-2</v>
      </c>
      <c r="Q15" s="93">
        <f>(Tabla1910111331[[#This Row],[Total Balanza Comercial de Colombia (6)]])/('Exp de Col al Mundo'!G12+'Imp a Col del Mundo'!G12)</f>
        <v>-7.6520124951347746E-2</v>
      </c>
      <c r="R15" s="93">
        <f>(Tabla1910111331[[#This Row],[Total Balanza Comercial de Colombia (7)]])/('Exp de Col al Mundo'!H12+'Imp a Col del Mundo'!H12)</f>
        <v>-0.10458994912690647</v>
      </c>
      <c r="S15" s="93">
        <f>(Tabla1910111331[[#This Row],[Total Balanza Comercial de Colombia (8)]])/('Exp de Col al Mundo'!I12+'Imp a Col del Mundo'!I12)</f>
        <v>-0.29159033128061873</v>
      </c>
      <c r="T15" s="93">
        <f>(Tabla1910111331[[#This Row],[Total Balanza Comercial de Colombia (9)]])/('Exp de Col al Mundo'!J12+'Imp a Col del Mundo'!J12)</f>
        <v>-0.15480801275768336</v>
      </c>
      <c r="U15" s="93">
        <f>(Tabla1910111331[[#This Row],[Total Balanza Comercial de Colombia (10)]])/('Exp de Col al Mundo'!K12+'Imp a Col del Mundo'!K12)</f>
        <v>-0.43522482142712798</v>
      </c>
      <c r="V15" s="1"/>
    </row>
    <row r="16" spans="1:32" x14ac:dyDescent="0.25">
      <c r="A16" s="9">
        <v>2006</v>
      </c>
      <c r="B16" s="49">
        <f>'Balanza c '!B13</f>
        <v>5666756.6679999996</v>
      </c>
      <c r="C16" s="49">
        <f>'Balanza c '!C13</f>
        <v>-143721.64199999999</v>
      </c>
      <c r="D16" s="49">
        <f>'Balanza c '!D13</f>
        <v>363258.35399999982</v>
      </c>
      <c r="E16" s="49">
        <f>'Balanza c '!E13</f>
        <v>333568.299</v>
      </c>
      <c r="F16" s="49">
        <f>'Balanza c '!F13</f>
        <v>-88526.34599999999</v>
      </c>
      <c r="G16" s="49">
        <f>'Balanza c '!G13</f>
        <v>-277400.587</v>
      </c>
      <c r="H16" s="49">
        <f>'Balanza c '!H13</f>
        <v>-634316.23699999996</v>
      </c>
      <c r="I16" s="49">
        <f>'Balanza c '!I13</f>
        <v>-1275701.683</v>
      </c>
      <c r="J16" s="49">
        <f>'Balanza c '!J13</f>
        <v>-576136.55500000005</v>
      </c>
      <c r="K16" s="49">
        <f>'Balanza c '!K13</f>
        <v>-718672.1669999999</v>
      </c>
      <c r="L16" s="95">
        <f>(Tabla1910111331[[#This Row],[Total Balanza Comercial de Colombia (1)]])/('Exp de Col al Mundo'!B13+'Imp a Col del Mundo'!B13)</f>
        <v>0.40112388089240181</v>
      </c>
      <c r="M16" s="93">
        <f>(Tabla1910111331[[#This Row],[Total Balanza Comercial de Colombia (2)]])/('Exp de Col al Mundo'!C13+'Imp a Col del Mundo'!C13)</f>
        <v>-4.4178218641143012E-2</v>
      </c>
      <c r="N16" s="95">
        <f>(Tabla1910111331[[#This Row],[Total Balanza Comercial de Colombia (3)]])/('Exp de Col al Mundo'!D13+'Imp a Col del Mundo'!D13)</f>
        <v>6.6009577504667863E-2</v>
      </c>
      <c r="O16" s="94">
        <f>(Tabla1910111331[[#This Row],[Total Balanza Comercial de Colombia (4)]])/('Exp de Col al Mundo'!E13+'Imp a Col del Mundo'!E13)</f>
        <v>0.1238166446502213</v>
      </c>
      <c r="P16" s="93">
        <f>(Tabla1910111331[[#This Row],[Total Balanza Comercial de Colombia (5)]])/('Exp de Col al Mundo'!F13+'Imp a Col del Mundo'!F13)</f>
        <v>-2.6083034431901627E-2</v>
      </c>
      <c r="Q16" s="93">
        <f>(Tabla1910111331[[#This Row],[Total Balanza Comercial de Colombia (6)]])/('Exp de Col al Mundo'!G13+'Imp a Col del Mundo'!G13)</f>
        <v>-7.536748422199932E-2</v>
      </c>
      <c r="R16" s="93">
        <f>(Tabla1910111331[[#This Row],[Total Balanza Comercial de Colombia (7)]])/('Exp de Col al Mundo'!H13+'Imp a Col del Mundo'!H13)</f>
        <v>-0.10451366876545798</v>
      </c>
      <c r="S16" s="93">
        <f>(Tabla1910111331[[#This Row],[Total Balanza Comercial de Colombia (8)]])/('Exp de Col al Mundo'!I13+'Imp a Col del Mundo'!I13)</f>
        <v>-0.2859615811039698</v>
      </c>
      <c r="T16" s="93">
        <f>(Tabla1910111331[[#This Row],[Total Balanza Comercial de Colombia (9)]])/('Exp de Col al Mundo'!J13+'Imp a Col del Mundo'!J13)</f>
        <v>-0.15787564829572578</v>
      </c>
      <c r="U16" s="93">
        <f>(Tabla1910111331[[#This Row],[Total Balanza Comercial de Colombia (10)]])/('Exp de Col al Mundo'!K13+'Imp a Col del Mundo'!K13)</f>
        <v>-0.32551241686802795</v>
      </c>
      <c r="V16" s="1"/>
    </row>
    <row r="17" spans="1:34" x14ac:dyDescent="0.25">
      <c r="A17" s="9">
        <v>2007</v>
      </c>
      <c r="B17" s="49">
        <f>'Balanza c '!B14</f>
        <v>6108240.0240000002</v>
      </c>
      <c r="C17" s="49">
        <f>'Balanza c '!C14</f>
        <v>-267240.228</v>
      </c>
      <c r="D17" s="49">
        <f>'Balanza c '!D14</f>
        <v>59497.787999999942</v>
      </c>
      <c r="E17" s="49">
        <f>'Balanza c '!E14</f>
        <v>240201.14600000001</v>
      </c>
      <c r="F17" s="49">
        <f>'Balanza c '!F14</f>
        <v>-211751.22300000003</v>
      </c>
      <c r="G17" s="49">
        <f>'Balanza c '!G14</f>
        <v>-273940.64199999999</v>
      </c>
      <c r="H17" s="49">
        <f>'Balanza c '!H14</f>
        <v>-870504.55199999991</v>
      </c>
      <c r="I17" s="49">
        <f>'Balanza c '!I14</f>
        <v>-1658965.5009999999</v>
      </c>
      <c r="J17" s="49">
        <f>'Balanza c '!J14</f>
        <v>-724941.37100000004</v>
      </c>
      <c r="K17" s="49">
        <f>'Balanza c '!K14</f>
        <v>-680153.125</v>
      </c>
      <c r="L17" s="95">
        <f>(Tabla1910111331[[#This Row],[Total Balanza Comercial de Colombia (1)]])/('Exp de Col al Mundo'!B14+'Imp a Col del Mundo'!B14)</f>
        <v>0.35201485516790676</v>
      </c>
      <c r="M17" s="93">
        <f>(Tabla1910111331[[#This Row],[Total Balanza Comercial de Colombia (2)]])/('Exp de Col al Mundo'!C14+'Imp a Col del Mundo'!C14)</f>
        <v>-6.8723695321829523E-2</v>
      </c>
      <c r="N17" s="95">
        <f>(Tabla1910111331[[#This Row],[Total Balanza Comercial de Colombia (3)]])/('Exp de Col al Mundo'!D14+'Imp a Col del Mundo'!D14)</f>
        <v>9.7999506695955439E-3</v>
      </c>
      <c r="O17" s="94">
        <f>(Tabla1910111331[[#This Row],[Total Balanza Comercial de Colombia (4)]])/('Exp de Col al Mundo'!E14+'Imp a Col del Mundo'!E14)</f>
        <v>6.351095015993663E-2</v>
      </c>
      <c r="P17" s="93">
        <f>(Tabla1910111331[[#This Row],[Total Balanza Comercial de Colombia (5)]])/('Exp de Col al Mundo'!F14+'Imp a Col del Mundo'!F14)</f>
        <v>-4.8184189664128317E-2</v>
      </c>
      <c r="Q17" s="93">
        <f>(Tabla1910111331[[#This Row],[Total Balanza Comercial de Colombia (6)]])/('Exp de Col al Mundo'!G14+'Imp a Col del Mundo'!G14)</f>
        <v>-5.384792051020762E-2</v>
      </c>
      <c r="R17" s="93">
        <f>(Tabla1910111331[[#This Row],[Total Balanza Comercial de Colombia (7)]])/('Exp de Col al Mundo'!H14+'Imp a Col del Mundo'!H14)</f>
        <v>-0.11220379523644458</v>
      </c>
      <c r="S17" s="93">
        <f>(Tabla1910111331[[#This Row],[Total Balanza Comercial de Colombia (8)]])/('Exp de Col al Mundo'!I14+'Imp a Col del Mundo'!I14)</f>
        <v>-0.27238983379930864</v>
      </c>
      <c r="T17" s="93">
        <f>(Tabla1910111331[[#This Row],[Total Balanza Comercial de Colombia (9)]])/('Exp de Col al Mundo'!J14+'Imp a Col del Mundo'!J14)</f>
        <v>-0.16706226115199047</v>
      </c>
      <c r="U17" s="93">
        <f>(Tabla1910111331[[#This Row],[Total Balanza Comercial de Colombia (10)]])/('Exp de Col al Mundo'!K14+'Imp a Col del Mundo'!K14)</f>
        <v>-0.26208507058269176</v>
      </c>
      <c r="V17" s="1"/>
    </row>
    <row r="18" spans="1:34" x14ac:dyDescent="0.25">
      <c r="A18" s="9">
        <v>2008</v>
      </c>
      <c r="B18" s="49">
        <f>'Balanza c '!B15</f>
        <v>8647876.3149999995</v>
      </c>
      <c r="C18" s="49">
        <f>'Balanza c '!C15</f>
        <v>-412080.92600000004</v>
      </c>
      <c r="D18" s="49">
        <f>'Balanza c '!D15</f>
        <v>-262335.95299999998</v>
      </c>
      <c r="E18" s="49">
        <f>'Balanza c '!E15</f>
        <v>210520.28</v>
      </c>
      <c r="F18" s="49">
        <f>'Balanza c '!F15</f>
        <v>-342581.30299999996</v>
      </c>
      <c r="G18" s="49">
        <f>'Balanza c '!G15</f>
        <v>-477374.723</v>
      </c>
      <c r="H18" s="49">
        <f>'Balanza c '!H15</f>
        <v>-1224541.048</v>
      </c>
      <c r="I18" s="49">
        <f>'Balanza c '!I15</f>
        <v>-2149453.73</v>
      </c>
      <c r="J18" s="49">
        <f>'Balanza c '!J15</f>
        <v>-776195.09400000004</v>
      </c>
      <c r="K18" s="49">
        <f>'Balanza c '!K15</f>
        <v>-989598.61900000006</v>
      </c>
      <c r="L18" s="95">
        <f>(Tabla1910111331[[#This Row],[Total Balanza Comercial de Colombia (1)]])/('Exp de Col al Mundo'!B15+'Imp a Col del Mundo'!B15)</f>
        <v>0.36134772513836483</v>
      </c>
      <c r="M18" s="93">
        <f>(Tabla1910111331[[#This Row],[Total Balanza Comercial de Colombia (2)]])/('Exp de Col al Mundo'!C15+'Imp a Col del Mundo'!C15)</f>
        <v>-9.2555175892367975E-2</v>
      </c>
      <c r="N18" s="93">
        <f>(Tabla1910111331[[#This Row],[Total Balanza Comercial de Colombia (3)]])/('Exp de Col al Mundo'!D15+'Imp a Col del Mundo'!D15)</f>
        <v>-2.9417644483191445E-2</v>
      </c>
      <c r="O18" s="94">
        <f>(Tabla1910111331[[#This Row],[Total Balanza Comercial de Colombia (4)]])/('Exp de Col al Mundo'!E15+'Imp a Col del Mundo'!E15)</f>
        <v>5.0372613445141955E-2</v>
      </c>
      <c r="P18" s="93">
        <f>(Tabla1910111331[[#This Row],[Total Balanza Comercial de Colombia (5)]])/('Exp de Col al Mundo'!F15+'Imp a Col del Mundo'!F15)</f>
        <v>-6.4166534863358882E-2</v>
      </c>
      <c r="Q18" s="93">
        <f>(Tabla1910111331[[#This Row],[Total Balanza Comercial de Colombia (6)]])/('Exp de Col al Mundo'!G15+'Imp a Col del Mundo'!G15)</f>
        <v>-0.11640215922086593</v>
      </c>
      <c r="R18" s="93">
        <f>(Tabla1910111331[[#This Row],[Total Balanza Comercial de Colombia (7)]])/('Exp de Col al Mundo'!H15+'Imp a Col del Mundo'!H15)</f>
        <v>-0.1437187140290323</v>
      </c>
      <c r="S18" s="93">
        <f>(Tabla1910111331[[#This Row],[Total Balanza Comercial de Colombia (8)]])/('Exp de Col al Mundo'!I15+'Imp a Col del Mundo'!I15)</f>
        <v>-0.29537125997516478</v>
      </c>
      <c r="T18" s="93">
        <f>(Tabla1910111331[[#This Row],[Total Balanza Comercial de Colombia (9)]])/('Exp de Col al Mundo'!J15+'Imp a Col del Mundo'!J15)</f>
        <v>-0.15284505172189419</v>
      </c>
      <c r="U18" s="93">
        <f>(Tabla1910111331[[#This Row],[Total Balanza Comercial de Colombia (10)]])/('Exp de Col al Mundo'!K15+'Imp a Col del Mundo'!K15)</f>
        <v>-0.26530214891314052</v>
      </c>
      <c r="V18" s="1"/>
    </row>
    <row r="19" spans="1:34" x14ac:dyDescent="0.25">
      <c r="A19" s="9">
        <v>2009</v>
      </c>
      <c r="B19" s="49">
        <f>'Balanza c '!B16</f>
        <v>8723568.8849999998</v>
      </c>
      <c r="C19" s="49">
        <f>'Balanza c '!C16</f>
        <v>-265388.45499999996</v>
      </c>
      <c r="D19" s="49">
        <f>'Balanza c '!D16</f>
        <v>-185388.40800000005</v>
      </c>
      <c r="E19" s="49">
        <f>'Balanza c '!E16</f>
        <v>171902.32</v>
      </c>
      <c r="F19" s="49">
        <f>'Balanza c '!F16</f>
        <v>-225573.231</v>
      </c>
      <c r="G19" s="49">
        <f>'Balanza c '!G16</f>
        <v>-369567.76300000004</v>
      </c>
      <c r="H19" s="49">
        <f>'Balanza c '!H16</f>
        <v>-1005607.971</v>
      </c>
      <c r="I19" s="49">
        <f>'Balanza c '!I16</f>
        <v>-2043908.6570000001</v>
      </c>
      <c r="J19" s="49">
        <f>'Balanza c '!J16</f>
        <v>-578723.64600000007</v>
      </c>
      <c r="K19" s="49">
        <f>'Balanza c '!K16</f>
        <v>-1606920.1950000001</v>
      </c>
      <c r="L19" s="95">
        <f>(Tabla1910111331[[#This Row],[Total Balanza Comercial de Colombia (1)]])/('Exp de Col al Mundo'!B16+'Imp a Col del Mundo'!B16)</f>
        <v>0.40210441837985544</v>
      </c>
      <c r="M19" s="93">
        <f>(Tabla1910111331[[#This Row],[Total Balanza Comercial de Colombia (2)]])/('Exp de Col al Mundo'!C16+'Imp a Col del Mundo'!C16)</f>
        <v>-6.766171776393981E-2</v>
      </c>
      <c r="N19" s="93">
        <f>(Tabla1910111331[[#This Row],[Total Balanza Comercial de Colombia (3)]])/('Exp de Col al Mundo'!D16+'Imp a Col del Mundo'!D16)</f>
        <v>-2.9218392201327013E-2</v>
      </c>
      <c r="O19" s="94">
        <f>(Tabla1910111331[[#This Row],[Total Balanza Comercial de Colombia (4)]])/('Exp de Col al Mundo'!E16+'Imp a Col del Mundo'!E16)</f>
        <v>6.1312334647408234E-2</v>
      </c>
      <c r="P19" s="93">
        <f>(Tabla1910111331[[#This Row],[Total Balanza Comercial de Colombia (5)]])/('Exp de Col al Mundo'!F16+'Imp a Col del Mundo'!F16)</f>
        <v>-5.818439867629642E-2</v>
      </c>
      <c r="Q19" s="93">
        <f>(Tabla1910111331[[#This Row],[Total Balanza Comercial de Colombia (6)]])/('Exp de Col al Mundo'!G16+'Imp a Col del Mundo'!G16)</f>
        <v>-0.13024284619753651</v>
      </c>
      <c r="R19" s="93">
        <f>(Tabla1910111331[[#This Row],[Total Balanza Comercial de Colombia (7)]])/('Exp de Col al Mundo'!H16+'Imp a Col del Mundo'!H16)</f>
        <v>-0.14715876799825747</v>
      </c>
      <c r="S19" s="93">
        <f>(Tabla1910111331[[#This Row],[Total Balanza Comercial de Colombia (8)]])/('Exp de Col al Mundo'!I16+'Imp a Col del Mundo'!I16)</f>
        <v>-0.32309190351606432</v>
      </c>
      <c r="T19" s="93">
        <f>(Tabla1910111331[[#This Row],[Total Balanza Comercial de Colombia (9)]])/('Exp de Col al Mundo'!J16+'Imp a Col del Mundo'!J16)</f>
        <v>-0.14823680318647203</v>
      </c>
      <c r="U19" s="93">
        <f>(Tabla1910111331[[#This Row],[Total Balanza Comercial de Colombia (10)]])/('Exp de Col al Mundo'!K16+'Imp a Col del Mundo'!K16)</f>
        <v>-0.32339622336699686</v>
      </c>
      <c r="V19" s="1"/>
    </row>
    <row r="20" spans="1:34" x14ac:dyDescent="0.25">
      <c r="A20" s="9">
        <v>2010</v>
      </c>
      <c r="B20" s="49">
        <f>'Balanza c '!B17</f>
        <v>12345910.215</v>
      </c>
      <c r="C20" s="49">
        <f>'Balanza c '!C17</f>
        <v>-293342.70199999999</v>
      </c>
      <c r="D20" s="49">
        <f>'Balanza c '!D17</f>
        <v>-1168655.6970000002</v>
      </c>
      <c r="E20" s="49">
        <f>'Balanza c '!E17</f>
        <v>208150.33300000001</v>
      </c>
      <c r="F20" s="49">
        <f>'Balanza c '!F17</f>
        <v>-270439.20799999998</v>
      </c>
      <c r="G20" s="49">
        <f>'Balanza c '!G17</f>
        <v>-419803.03200000001</v>
      </c>
      <c r="H20" s="49">
        <f>'Balanza c '!H17</f>
        <v>-1150172.3730000001</v>
      </c>
      <c r="I20" s="49">
        <f>'Balanza c '!I17</f>
        <v>-2313591.3360000001</v>
      </c>
      <c r="J20" s="49">
        <f>'Balanza c '!J17</f>
        <v>-644000.49399999995</v>
      </c>
      <c r="K20" s="49">
        <f>'Balanza c '!K17</f>
        <v>-1071275.172</v>
      </c>
      <c r="L20" s="95">
        <f>(Tabla1910111331[[#This Row],[Total Balanza Comercial de Colombia (1)]])/('Exp de Col al Mundo'!B17+'Imp a Col del Mundo'!B17)</f>
        <v>0.4491023340578057</v>
      </c>
      <c r="M20" s="93">
        <f>(Tabla1910111331[[#This Row],[Total Balanza Comercial de Colombia (2)]])/('Exp de Col al Mundo'!C17+'Imp a Col del Mundo'!C17)</f>
        <v>-6.4897722001693803E-2</v>
      </c>
      <c r="N20" s="93">
        <f>(Tabla1910111331[[#This Row],[Total Balanza Comercial de Colombia (3)]])/('Exp de Col al Mundo'!D17+'Imp a Col del Mundo'!D17)</f>
        <v>-0.12902141803755079</v>
      </c>
      <c r="O20" s="94">
        <f>(Tabla1910111331[[#This Row],[Total Balanza Comercial de Colombia (4)]])/('Exp de Col al Mundo'!E17+'Imp a Col del Mundo'!E17)</f>
        <v>6.9068292506342333E-2</v>
      </c>
      <c r="P20" s="93">
        <f>(Tabla1910111331[[#This Row],[Total Balanza Comercial de Colombia (5)]])/('Exp de Col al Mundo'!F17+'Imp a Col del Mundo'!F17)</f>
        <v>-5.7238997509011812E-2</v>
      </c>
      <c r="Q20" s="93">
        <f>(Tabla1910111331[[#This Row],[Total Balanza Comercial de Colombia (6)]])/('Exp de Col al Mundo'!G17+'Imp a Col del Mundo'!G17)</f>
        <v>-9.7474772804866605E-2</v>
      </c>
      <c r="R20" s="93">
        <f>(Tabla1910111331[[#This Row],[Total Balanza Comercial de Colombia (7)]])/('Exp de Col al Mundo'!H17+'Imp a Col del Mundo'!H17)</f>
        <v>-0.14326657207308258</v>
      </c>
      <c r="S20" s="93">
        <f>(Tabla1910111331[[#This Row],[Total Balanza Comercial de Colombia (8)]])/('Exp de Col al Mundo'!I17+'Imp a Col del Mundo'!I17)</f>
        <v>-0.32949227988138036</v>
      </c>
      <c r="T20" s="93">
        <f>(Tabla1910111331[[#This Row],[Total Balanza Comercial de Colombia (9)]])/('Exp de Col al Mundo'!J17+'Imp a Col del Mundo'!J17)</f>
        <v>-0.1300180411886106</v>
      </c>
      <c r="U20" s="93">
        <f>(Tabla1910111331[[#This Row],[Total Balanza Comercial de Colombia (10)]])/('Exp de Col al Mundo'!K17+'Imp a Col del Mundo'!K17)</f>
        <v>-0.23435077711440244</v>
      </c>
      <c r="V20" s="1"/>
    </row>
    <row r="21" spans="1:34" x14ac:dyDescent="0.25">
      <c r="A21" s="9">
        <v>2011</v>
      </c>
      <c r="B21" s="49">
        <f>'Balanza c '!B18</f>
        <v>15889246.367999999</v>
      </c>
      <c r="C21" s="49">
        <f>'Balanza c '!C18</f>
        <v>-466381.85900000005</v>
      </c>
      <c r="D21" s="49">
        <f>'Balanza c '!D18</f>
        <v>-1606924.4550000001</v>
      </c>
      <c r="E21" s="49">
        <f>'Balanza c '!E18</f>
        <v>163493.35400000002</v>
      </c>
      <c r="F21" s="49">
        <f>'Balanza c '!F18</f>
        <v>-366002.27799999993</v>
      </c>
      <c r="G21" s="49">
        <f>'Balanza c '!G18</f>
        <v>-659905.31400000001</v>
      </c>
      <c r="H21" s="49">
        <f>'Balanza c '!H18</f>
        <v>-1446308.5649999999</v>
      </c>
      <c r="I21" s="49">
        <f>'Balanza c '!I18</f>
        <v>-2461776.3539999998</v>
      </c>
      <c r="J21" s="49">
        <f>'Balanza c '!J18</f>
        <v>-712898.96499999997</v>
      </c>
      <c r="K21" s="49">
        <f>'Balanza c '!K18</f>
        <v>-1901481.5819999999</v>
      </c>
      <c r="L21" s="95">
        <f>(Tabla1910111331[[#This Row],[Total Balanza Comercial de Colombia (1)]])/('Exp de Col al Mundo'!B18+'Imp a Col del Mundo'!B18)</f>
        <v>0.38234701226323725</v>
      </c>
      <c r="M21" s="93">
        <f>(Tabla1910111331[[#This Row],[Total Balanza Comercial de Colombia (2)]])/('Exp de Col al Mundo'!C18+'Imp a Col del Mundo'!C18)</f>
        <v>-8.3183547421071216E-2</v>
      </c>
      <c r="N21" s="93">
        <f>(Tabla1910111331[[#This Row],[Total Balanza Comercial de Colombia (3)]])/('Exp de Col al Mundo'!D18+'Imp a Col del Mundo'!D18)</f>
        <v>-0.12204670973699761</v>
      </c>
      <c r="O21" s="94">
        <f>(Tabla1910111331[[#This Row],[Total Balanza Comercial de Colombia (4)]])/('Exp de Col al Mundo'!E18+'Imp a Col del Mundo'!E18)</f>
        <v>4.1726114483479043E-2</v>
      </c>
      <c r="P21" s="93">
        <f>(Tabla1910111331[[#This Row],[Total Balanza Comercial de Colombia (5)]])/('Exp de Col al Mundo'!F18+'Imp a Col del Mundo'!F18)</f>
        <v>-6.2091097150285102E-2</v>
      </c>
      <c r="Q21" s="93">
        <f>(Tabla1910111331[[#This Row],[Total Balanza Comercial de Colombia (6)]])/('Exp de Col al Mundo'!G18+'Imp a Col del Mundo'!G18)</f>
        <v>-9.75484849080544E-2</v>
      </c>
      <c r="R21" s="93">
        <f>(Tabla1910111331[[#This Row],[Total Balanza Comercial de Colombia (7)]])/('Exp de Col al Mundo'!H18+'Imp a Col del Mundo'!H18)</f>
        <v>-0.14311182065198907</v>
      </c>
      <c r="S21" s="93">
        <f>(Tabla1910111331[[#This Row],[Total Balanza Comercial de Colombia (8)]])/('Exp de Col al Mundo'!I18+'Imp a Col del Mundo'!I18)</f>
        <v>-0.28479937765881652</v>
      </c>
      <c r="T21" s="93">
        <f>(Tabla1910111331[[#This Row],[Total Balanza Comercial de Colombia (9)]])/('Exp de Col al Mundo'!J18+'Imp a Col del Mundo'!J18)</f>
        <v>-0.12122859534865042</v>
      </c>
      <c r="U21" s="93">
        <f>(Tabla1910111331[[#This Row],[Total Balanza Comercial de Colombia (10)]])/('Exp de Col al Mundo'!K18+'Imp a Col del Mundo'!K18)</f>
        <v>-0.29901603771250002</v>
      </c>
      <c r="V21" s="1"/>
    </row>
    <row r="22" spans="1:34" x14ac:dyDescent="0.25">
      <c r="A22" s="9">
        <v>2012</v>
      </c>
      <c r="B22" s="49">
        <f>'Balanza c '!B19</f>
        <v>15901198.873</v>
      </c>
      <c r="C22" s="49">
        <f>'Balanza c '!C19</f>
        <v>-408359.84599999996</v>
      </c>
      <c r="D22" s="49">
        <f>'Balanza c '!D19</f>
        <v>-3439322.8960000002</v>
      </c>
      <c r="E22" s="49">
        <f>'Balanza c '!E19</f>
        <v>157673.37700000001</v>
      </c>
      <c r="F22" s="49">
        <f>'Balanza c '!F19</f>
        <v>-435434.90899999999</v>
      </c>
      <c r="G22" s="49">
        <f>'Balanza c '!G19</f>
        <v>-527556.71899999992</v>
      </c>
      <c r="H22" s="49">
        <f>'Balanza c '!H19</f>
        <v>-1537265.9939999999</v>
      </c>
      <c r="I22" s="49">
        <f>'Balanza c '!I19</f>
        <v>-2493307.4439999997</v>
      </c>
      <c r="J22" s="49">
        <f>'Balanza c '!J19</f>
        <v>-647077.22399999993</v>
      </c>
      <c r="K22" s="49">
        <f>'Balanza c '!K19</f>
        <v>-1168803.831</v>
      </c>
      <c r="L22" s="95">
        <f>(Tabla1910111331[[#This Row],[Total Balanza Comercial de Colombia (1)]])/('Exp de Col al Mundo'!B19+'Imp a Col del Mundo'!B19)</f>
        <v>0.35591594290599149</v>
      </c>
      <c r="M22" s="93">
        <f>(Tabla1910111331[[#This Row],[Total Balanza Comercial de Colombia (2)]])/('Exp de Col al Mundo'!C19+'Imp a Col del Mundo'!C19)</f>
        <v>-6.9374920650896829E-2</v>
      </c>
      <c r="N22" s="93">
        <f>(Tabla1910111331[[#This Row],[Total Balanza Comercial de Colombia (3)]])/('Exp de Col al Mundo'!D19+'Imp a Col del Mundo'!D19)</f>
        <v>-0.2263884499394119</v>
      </c>
      <c r="O22" s="94">
        <f>(Tabla1910111331[[#This Row],[Total Balanza Comercial de Colombia (4)]])/('Exp de Col al Mundo'!E19+'Imp a Col del Mundo'!E19)</f>
        <v>3.7846332227768925E-2</v>
      </c>
      <c r="P22" s="93">
        <f>(Tabla1910111331[[#This Row],[Total Balanza Comercial de Colombia (5)]])/('Exp de Col al Mundo'!F19+'Imp a Col del Mundo'!F19)</f>
        <v>-6.8205264741919638E-2</v>
      </c>
      <c r="Q22" s="93">
        <f>(Tabla1910111331[[#This Row],[Total Balanza Comercial de Colombia (6)]])/('Exp de Col al Mundo'!G19+'Imp a Col del Mundo'!G19)</f>
        <v>-7.7218979992327019E-2</v>
      </c>
      <c r="R22" s="93">
        <f>(Tabla1910111331[[#This Row],[Total Balanza Comercial de Colombia (7)]])/('Exp de Col al Mundo'!H19+'Imp a Col del Mundo'!H19)</f>
        <v>-0.14908282687855612</v>
      </c>
      <c r="S22" s="93">
        <f>(Tabla1910111331[[#This Row],[Total Balanza Comercial de Colombia (8)]])/('Exp de Col al Mundo'!I19+'Imp a Col del Mundo'!I19)</f>
        <v>-0.26908256800064773</v>
      </c>
      <c r="T22" s="93">
        <f>(Tabla1910111331[[#This Row],[Total Balanza Comercial de Colombia (9)]])/('Exp de Col al Mundo'!J19+'Imp a Col del Mundo'!J19)</f>
        <v>-9.7167845991997404E-2</v>
      </c>
      <c r="U22" s="93">
        <f>(Tabla1910111331[[#This Row],[Total Balanza Comercial de Colombia (10)]])/('Exp de Col al Mundo'!K19+'Imp a Col del Mundo'!K19)</f>
        <v>-0.25155141653897689</v>
      </c>
      <c r="V22" s="1"/>
    </row>
    <row r="23" spans="1:34" x14ac:dyDescent="0.25">
      <c r="A23" s="9">
        <v>2013</v>
      </c>
      <c r="B23" s="49">
        <f>'Balanza c '!B20</f>
        <v>13441357.290999999</v>
      </c>
      <c r="C23" s="49">
        <f>'Balanza c '!C20</f>
        <v>-503461.26500000001</v>
      </c>
      <c r="D23" s="49">
        <f>'Balanza c '!D20</f>
        <v>-5042236.4739999995</v>
      </c>
      <c r="E23" s="49">
        <f>'Balanza c '!E20</f>
        <v>142196.79900000003</v>
      </c>
      <c r="F23" s="49">
        <f>'Balanza c '!F20</f>
        <v>-449921.00300000003</v>
      </c>
      <c r="G23" s="49">
        <f>'Balanza c '!G20</f>
        <v>-663112.93900000001</v>
      </c>
      <c r="H23" s="49">
        <f>'Balanza c '!H20</f>
        <v>-1648127.0090000001</v>
      </c>
      <c r="I23" s="49">
        <f>'Balanza c '!I20</f>
        <v>-2179678.8369999998</v>
      </c>
      <c r="J23" s="49">
        <f>'Balanza c '!J20</f>
        <v>-612778.60100000002</v>
      </c>
      <c r="K23" s="49">
        <f>'Balanza c '!K20</f>
        <v>-1908964.2549999999</v>
      </c>
      <c r="L23" s="95">
        <f>(Tabla1910111331[[#This Row],[Total Balanza Comercial de Colombia (1)]])/('Exp de Col al Mundo'!B20+'Imp a Col del Mundo'!B20)</f>
        <v>0.29921071270867883</v>
      </c>
      <c r="M23" s="93">
        <f>(Tabla1910111331[[#This Row],[Total Balanza Comercial de Colombia (2)]])/('Exp de Col al Mundo'!C20+'Imp a Col del Mundo'!C20)</f>
        <v>-8.9790477217588094E-2</v>
      </c>
      <c r="N23" s="93">
        <f>(Tabla1910111331[[#This Row],[Total Balanza Comercial de Colombia (3)]])/('Exp de Col al Mundo'!D20+'Imp a Col del Mundo'!D20)</f>
        <v>-0.32178875321317113</v>
      </c>
      <c r="O23" s="94">
        <f>(Tabla1910111331[[#This Row],[Total Balanza Comercial de Colombia (4)]])/('Exp de Col al Mundo'!E20+'Imp a Col del Mundo'!E20)</f>
        <v>3.5913496362937398E-2</v>
      </c>
      <c r="P23" s="93">
        <f>(Tabla1910111331[[#This Row],[Total Balanza Comercial de Colombia (5)]])/('Exp de Col al Mundo'!F20+'Imp a Col del Mundo'!F20)</f>
        <v>-7.3478157896804355E-2</v>
      </c>
      <c r="Q23" s="93">
        <f>(Tabla1910111331[[#This Row],[Total Balanza Comercial de Colombia (6)]])/('Exp de Col al Mundo'!G20+'Imp a Col del Mundo'!G20)</f>
        <v>-0.10867238950557324</v>
      </c>
      <c r="R23" s="93">
        <f>(Tabla1910111331[[#This Row],[Total Balanza Comercial de Colombia (7)]])/('Exp de Col al Mundo'!H20+'Imp a Col del Mundo'!H20)</f>
        <v>-0.16233262412257593</v>
      </c>
      <c r="S23" s="93">
        <f>(Tabla1910111331[[#This Row],[Total Balanza Comercial de Colombia (8)]])/('Exp de Col al Mundo'!I20+'Imp a Col del Mundo'!I20)</f>
        <v>-0.2479018783961211</v>
      </c>
      <c r="T23" s="93">
        <f>(Tabla1910111331[[#This Row],[Total Balanza Comercial de Colombia (9)]])/('Exp de Col al Mundo'!J20+'Imp a Col del Mundo'!J20)</f>
        <v>-8.141465210238466E-2</v>
      </c>
      <c r="U23" s="93">
        <f>(Tabla1910111331[[#This Row],[Total Balanza Comercial de Colombia (10)]])/('Exp de Col al Mundo'!K20+'Imp a Col del Mundo'!K20)</f>
        <v>-0.31492023100668526</v>
      </c>
      <c r="V23" s="1"/>
    </row>
    <row r="24" spans="1:34" x14ac:dyDescent="0.25">
      <c r="A24" s="9">
        <v>2014</v>
      </c>
      <c r="B24" s="49">
        <f>'Balanza c '!B21</f>
        <v>8651737.4949999992</v>
      </c>
      <c r="C24" s="49">
        <f>'Balanza c '!C21</f>
        <v>-466330.80699999991</v>
      </c>
      <c r="D24" s="49">
        <f>'Balanza c '!D21</f>
        <v>-6515922.847000001</v>
      </c>
      <c r="E24" s="49">
        <f>'Balanza c '!E21</f>
        <v>169201.837</v>
      </c>
      <c r="F24" s="49">
        <f>'Balanza c '!F21</f>
        <v>-405842.505</v>
      </c>
      <c r="G24" s="49">
        <f>'Balanza c '!G21</f>
        <v>-539472.62600000005</v>
      </c>
      <c r="H24" s="49">
        <f>'Balanza c '!H21</f>
        <v>-1610534.8959999999</v>
      </c>
      <c r="I24" s="49">
        <f>'Balanza c '!I21</f>
        <v>-2283394.4470000002</v>
      </c>
      <c r="J24" s="49">
        <f>'Balanza c '!J21</f>
        <v>-667212.67299999995</v>
      </c>
      <c r="K24" s="49">
        <f>'Balanza c '!K21</f>
        <v>-1192526.7620000001</v>
      </c>
      <c r="L24" s="95">
        <f>(Tabla1910111331[[#This Row],[Total Balanza Comercial de Colombia (1)]])/('Exp de Col al Mundo'!B21+'Imp a Col del Mundo'!B21)</f>
        <v>0.19893105755189669</v>
      </c>
      <c r="M24" s="93">
        <f>(Tabla1910111331[[#This Row],[Total Balanza Comercial de Colombia (2)]])/('Exp de Col al Mundo'!C21+'Imp a Col del Mundo'!C21)</f>
        <v>-7.7951536075186401E-2</v>
      </c>
      <c r="N24" s="93">
        <f>(Tabla1910111331[[#This Row],[Total Balanza Comercial de Colombia (3)]])/('Exp de Col al Mundo'!D21+'Imp a Col del Mundo'!D21)</f>
        <v>-0.4270914204050249</v>
      </c>
      <c r="O24" s="94">
        <f>(Tabla1910111331[[#This Row],[Total Balanza Comercial de Colombia (4)]])/('Exp de Col al Mundo'!E21+'Imp a Col del Mundo'!E21)</f>
        <v>4.1336154282854976E-2</v>
      </c>
      <c r="P24" s="93">
        <f>(Tabla1910111331[[#This Row],[Total Balanza Comercial de Colombia (5)]])/('Exp de Col al Mundo'!F21+'Imp a Col del Mundo'!F21)</f>
        <v>-6.107353174336947E-2</v>
      </c>
      <c r="Q24" s="93">
        <f>(Tabla1910111331[[#This Row],[Total Balanza Comercial de Colombia (6)]])/('Exp de Col al Mundo'!G21+'Imp a Col del Mundo'!G21)</f>
        <v>-8.3183975274734936E-2</v>
      </c>
      <c r="R24" s="93">
        <f>(Tabla1910111331[[#This Row],[Total Balanza Comercial de Colombia (7)]])/('Exp de Col al Mundo'!H21+'Imp a Col del Mundo'!H21)</f>
        <v>-0.15550007161369006</v>
      </c>
      <c r="S24" s="93">
        <f>(Tabla1910111331[[#This Row],[Total Balanza Comercial de Colombia (8)]])/('Exp de Col al Mundo'!I21+'Imp a Col del Mundo'!I21)</f>
        <v>-0.24686327440448025</v>
      </c>
      <c r="T24" s="93">
        <f>(Tabla1910111331[[#This Row],[Total Balanza Comercial de Colombia (9)]])/('Exp de Col al Mundo'!J21+'Imp a Col del Mundo'!J21)</f>
        <v>-8.060124582261731E-2</v>
      </c>
      <c r="U24" s="93">
        <f>(Tabla1910111331[[#This Row],[Total Balanza Comercial de Colombia (10)]])/('Exp de Col al Mundo'!K21+'Imp a Col del Mundo'!K21)</f>
        <v>-0.19078164102322057</v>
      </c>
      <c r="V24" s="1"/>
    </row>
    <row r="25" spans="1:34" x14ac:dyDescent="0.25">
      <c r="A25" s="10">
        <v>2015</v>
      </c>
      <c r="B25" s="49">
        <f>'Balanza c '!B22</f>
        <v>4995507.5240000002</v>
      </c>
      <c r="C25" s="49">
        <f>'Balanza c '!C22</f>
        <v>-507623.62999999995</v>
      </c>
      <c r="D25" s="49">
        <f>'Balanza c '!D22</f>
        <v>-4588715.9800000004</v>
      </c>
      <c r="E25" s="49">
        <f>'Balanza c '!E22</f>
        <v>211930.20500000002</v>
      </c>
      <c r="F25" s="49">
        <f>'Balanza c '!F22</f>
        <v>-289611.25900000002</v>
      </c>
      <c r="G25" s="49">
        <f>'Balanza c '!G22</f>
        <v>-379316.80700000003</v>
      </c>
      <c r="H25" s="49">
        <f>'Balanza c '!H22</f>
        <v>-1499652.76</v>
      </c>
      <c r="I25" s="49">
        <f>'Balanza c '!I22</f>
        <v>-1941970.3540000001</v>
      </c>
      <c r="J25" s="49">
        <f>'Balanza c '!J22</f>
        <v>-500633.35499999998</v>
      </c>
      <c r="K25" s="49">
        <f>'Balanza c '!K22</f>
        <v>-1677841.0719999999</v>
      </c>
      <c r="L25" s="95">
        <f>(Tabla1910111331[[#This Row],[Total Balanza Comercial de Colombia (1)]])/('Exp de Col al Mundo'!B22+'Imp a Col del Mundo'!B22)</f>
        <v>0.18147353315182882</v>
      </c>
      <c r="M25" s="93">
        <f>(Tabla1910111331[[#This Row],[Total Balanza Comercial de Colombia (2)]])/('Exp de Col al Mundo'!C22+'Imp a Col del Mundo'!C22)</f>
        <v>-9.5157241163668124E-2</v>
      </c>
      <c r="N25" s="93">
        <f>(Tabla1910111331[[#This Row],[Total Balanza Comercial de Colombia (3)]])/('Exp de Col al Mundo'!D22+'Imp a Col del Mundo'!D22)</f>
        <v>-0.42575786584892389</v>
      </c>
      <c r="O25" s="94">
        <f>(Tabla1910111331[[#This Row],[Total Balanza Comercial de Colombia (4)]])/('Exp de Col al Mundo'!E22+'Imp a Col del Mundo'!E22)</f>
        <v>6.0474214504717391E-2</v>
      </c>
      <c r="P25" s="93">
        <f>(Tabla1910111331[[#This Row],[Total Balanza Comercial de Colombia (5)]])/('Exp de Col al Mundo'!F22+'Imp a Col del Mundo'!F22)</f>
        <v>-5.2748438760004727E-2</v>
      </c>
      <c r="Q25" s="93">
        <f>(Tabla1910111331[[#This Row],[Total Balanza Comercial de Colombia (6)]])/('Exp de Col al Mundo'!G22+'Imp a Col del Mundo'!G22)</f>
        <v>-8.2365353592750296E-2</v>
      </c>
      <c r="R25" s="93">
        <f>(Tabla1910111331[[#This Row],[Total Balanza Comercial de Colombia (7)]])/('Exp de Col al Mundo'!H22+'Imp a Col del Mundo'!H22)</f>
        <v>-0.16174288947986906</v>
      </c>
      <c r="S25" s="93">
        <f>(Tabla1910111331[[#This Row],[Total Balanza Comercial de Colombia (8)]])/('Exp de Col al Mundo'!I22+'Imp a Col del Mundo'!I22)</f>
        <v>-0.23822172613620926</v>
      </c>
      <c r="T25" s="93">
        <f>(Tabla1910111331[[#This Row],[Total Balanza Comercial de Colombia (9)]])/('Exp de Col al Mundo'!J22+'Imp a Col del Mundo'!J22)</f>
        <v>-7.3731945865145421E-2</v>
      </c>
      <c r="U25" s="93">
        <f>(Tabla1910111331[[#This Row],[Total Balanza Comercial de Colombia (10)]])/('Exp de Col al Mundo'!K22+'Imp a Col del Mundo'!K22)</f>
        <v>-0.26715558982925613</v>
      </c>
      <c r="V25" s="1"/>
    </row>
    <row r="26" spans="1:34" x14ac:dyDescent="0.25">
      <c r="A26" t="s">
        <v>57</v>
      </c>
      <c r="B26" s="14"/>
      <c r="C26" s="14"/>
      <c r="D26" s="15"/>
      <c r="E26" s="15"/>
      <c r="F26" s="38"/>
      <c r="G26" s="1"/>
      <c r="P26" s="1"/>
    </row>
    <row r="27" spans="1:34" x14ac:dyDescent="0.25">
      <c r="P27" s="1"/>
    </row>
    <row r="28" spans="1:34" ht="15.75" x14ac:dyDescent="0.25">
      <c r="A28" s="109" t="s">
        <v>13</v>
      </c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</row>
    <row r="29" spans="1:34" ht="30" x14ac:dyDescent="0.25">
      <c r="A29" s="24" t="s">
        <v>1</v>
      </c>
      <c r="B29" s="25" t="s">
        <v>258</v>
      </c>
      <c r="C29" s="25" t="s">
        <v>257</v>
      </c>
      <c r="D29" s="25" t="s">
        <v>256</v>
      </c>
      <c r="E29" s="25" t="s">
        <v>255</v>
      </c>
      <c r="F29" s="25" t="s">
        <v>254</v>
      </c>
      <c r="G29" s="25" t="s">
        <v>253</v>
      </c>
      <c r="H29" s="25" t="s">
        <v>252</v>
      </c>
      <c r="I29" s="25" t="s">
        <v>251</v>
      </c>
      <c r="J29" s="25" t="s">
        <v>250</v>
      </c>
      <c r="K29" s="25" t="s">
        <v>249</v>
      </c>
      <c r="L29" s="24" t="s">
        <v>287</v>
      </c>
      <c r="M29" s="24" t="s">
        <v>288</v>
      </c>
      <c r="N29" s="24" t="s">
        <v>289</v>
      </c>
      <c r="O29" s="24" t="s">
        <v>290</v>
      </c>
      <c r="P29" s="24" t="s">
        <v>291</v>
      </c>
      <c r="Q29" s="24" t="s">
        <v>292</v>
      </c>
      <c r="R29" s="24" t="s">
        <v>293</v>
      </c>
      <c r="S29" s="24" t="s">
        <v>294</v>
      </c>
      <c r="T29" s="24" t="s">
        <v>295</v>
      </c>
      <c r="U29" s="24" t="s">
        <v>296</v>
      </c>
      <c r="AD29" s="1"/>
      <c r="AH29" t="s">
        <v>248</v>
      </c>
    </row>
    <row r="30" spans="1:34" x14ac:dyDescent="0.25">
      <c r="A30" s="26">
        <v>1995</v>
      </c>
      <c r="B30" s="27">
        <f>(('Export '!B2)/(Data!$L37)/(('COL to World'!B15)/'COL to World'!$L15))</f>
        <v>1.2352686049792547</v>
      </c>
      <c r="C30" s="27">
        <f>(('Export '!C2)/(Data!$L37)/(('COL to World'!C15)/'COL to World'!$L15))</f>
        <v>0.47763940782846392</v>
      </c>
      <c r="D30" s="27">
        <f>(('Export '!D2)/(Data!$L37)/(('COL to World'!D15)/'COL to World'!$L15))</f>
        <v>0.93605883584813632</v>
      </c>
      <c r="E30" s="27">
        <f>(('Export '!E2)/(Data!$L37)/(('COL to World'!E15)/'COL to World'!$L15))</f>
        <v>1.2338774737235576</v>
      </c>
      <c r="F30" s="27">
        <f>(('Export '!F2)/(Data!$L37)/(('COL to World'!F15)/'COL to World'!$L15))</f>
        <v>0.46787429667813579</v>
      </c>
      <c r="G30" s="27">
        <f>(('Export '!G2)/(Data!$L37)/(('COL to World'!G15)/'COL to World'!$L15))</f>
        <v>7.6712908620102646E-2</v>
      </c>
      <c r="H30" s="27">
        <f>(('Export '!H2)/(Data!$L37)/(('COL to World'!H15)/'COL to World'!$L15))</f>
        <v>0.14915942637005725</v>
      </c>
      <c r="I30" s="27">
        <f>(('Export '!I2)/(Data!$L37)/(('COL to World'!I15)/'COL to World'!$L15))</f>
        <v>0.27046769421918343</v>
      </c>
      <c r="J30" s="27">
        <f>(('Export '!J2)/(Data!$L37)/(('COL to World'!J15)/'COL to World'!$L15))</f>
        <v>0.28376121080301719</v>
      </c>
      <c r="K30" s="27">
        <f>(('Export '!K2)/(Data!$L37)/(('COL to World'!K15)/'COL to World'!$L15))</f>
        <v>0.22851305921452372</v>
      </c>
      <c r="L30" s="2" t="str">
        <f>IF(Tabla191011131432[[#This Row],[Indice de Balassa (1)]]&gt;0.33,"VENTAJA","INTRAPRODUCTO")</f>
        <v>VENTAJA</v>
      </c>
      <c r="M30" s="2" t="str">
        <f>IF(Tabla191011131432[[#This Row],[Indice de Balassa (2)]]&gt;0.33,"VENTAJA","INTRAPRODUCTO")</f>
        <v>VENTAJA</v>
      </c>
      <c r="N30" s="2" t="str">
        <f>IF(Tabla191011131432[[#This Row],[Indice de Balassa (3)]]&gt;0.33,"VENTAJA","INTRAPRODUCTO")</f>
        <v>VENTAJA</v>
      </c>
      <c r="O30" s="2" t="str">
        <f>IF(Tabla191011131432[[#This Row],[Indice de Balassa (4)]]&gt;0.33,"VENTAJA","INTRAPRODUCTO")</f>
        <v>VENTAJA</v>
      </c>
      <c r="P30" s="2" t="str">
        <f>IF(Tabla191011131432[[#This Row],[Indice de Balassa (5)]]&gt;0.33,"VENTAJA","INTRAPRODUCTO")</f>
        <v>VENTAJA</v>
      </c>
      <c r="Q30" s="2" t="str">
        <f>IF(Tabla191011131432[[#This Row],[Indice de Balassa (6)]]&gt;0.33,"VENTAJA","INTRAPRODUCTO")</f>
        <v>INTRAPRODUCTO</v>
      </c>
      <c r="R30" s="2" t="str">
        <f>IF(Tabla191011131432[[#This Row],[Indice de Balassa (7)]]&gt;0.33,"VENTAJA","INTRAPRODUCTO")</f>
        <v>INTRAPRODUCTO</v>
      </c>
      <c r="S30" s="2" t="str">
        <f>IF(Tabla191011131432[[#This Row],[Indice de Balassa (8)]]&gt;0.33,"VENTAJA","INTRAPRODUCTO")</f>
        <v>INTRAPRODUCTO</v>
      </c>
      <c r="T30" s="2" t="str">
        <f>IF(Tabla191011131432[[#This Row],[Indice de Balassa (9)]]&gt;0.33,"VENTAJA","INTRAPRODUCTO")</f>
        <v>INTRAPRODUCTO</v>
      </c>
      <c r="U30" s="2" t="str">
        <f>IF(Tabla191011131432[[#This Row],[Indice de Balassa  (10)]]&gt;0.33,"VENTAJA","INTRAPRODUCTO")</f>
        <v>INTRAPRODUCTO</v>
      </c>
    </row>
    <row r="31" spans="1:34" x14ac:dyDescent="0.25">
      <c r="A31" s="26">
        <v>1996</v>
      </c>
      <c r="B31" s="27">
        <f>(('Export '!B3)/(Data!$L38)/(('COL to World'!B16)/'COL to World'!$L16))</f>
        <v>1.2309124757539638</v>
      </c>
      <c r="C31" s="27">
        <f>(('Export '!C3)/(Data!$L38)/(('COL to World'!C16)/'COL to World'!$L16))</f>
        <v>0.47450860080518981</v>
      </c>
      <c r="D31" s="27">
        <f>(('Export '!D3)/(Data!$L38)/(('COL to World'!D16)/'COL to World'!$L16))</f>
        <v>1.0107001708054066</v>
      </c>
      <c r="E31" s="27">
        <f>(('Export '!E3)/(Data!$L38)/(('COL to World'!E16)/'COL to World'!$L16))</f>
        <v>1.1202829032944912</v>
      </c>
      <c r="F31" s="27">
        <f>(('Export '!F3)/(Data!$L38)/(('COL to World'!F16)/'COL to World'!$L16))</f>
        <v>0.40392874076151614</v>
      </c>
      <c r="G31" s="27">
        <f>(('Export '!G3)/(Data!$L38)/(('COL to World'!G16)/'COL to World'!$L16))</f>
        <v>4.3441371398826471E-2</v>
      </c>
      <c r="H31" s="27">
        <f>(('Export '!H3)/(Data!$L38)/(('COL to World'!H16)/'COL to World'!$L16))</f>
        <v>0.12343114178771812</v>
      </c>
      <c r="I31" s="27">
        <f>(('Export '!I3)/(Data!$L38)/(('COL to World'!I16)/'COL to World'!$L16))</f>
        <v>0.17681364545884753</v>
      </c>
      <c r="J31" s="27">
        <f>(('Export '!J3)/(Data!$L38)/(('COL to World'!J16)/'COL to World'!$L16))</f>
        <v>0.27391665398636639</v>
      </c>
      <c r="K31" s="27">
        <f>(('Export '!K3)/(Data!$L38)/(('COL to World'!K16)/'COL to World'!$L16))</f>
        <v>0.18011290623227724</v>
      </c>
      <c r="L31" s="2" t="str">
        <f>IF(Tabla191011131432[[#This Row],[Indice de Balassa (1)]]&gt;0.33,"VENTAJA","INTRAPRODUCTO")</f>
        <v>VENTAJA</v>
      </c>
      <c r="M31" s="2" t="str">
        <f>IF(Tabla191011131432[[#This Row],[Indice de Balassa (2)]]&gt;0.33,"VENTAJA","INTRAPRODUCTO")</f>
        <v>VENTAJA</v>
      </c>
      <c r="N31" s="2" t="str">
        <f>IF(Tabla191011131432[[#This Row],[Indice de Balassa (3)]]&gt;0.33,"VENTAJA","INTRAPRODUCTO")</f>
        <v>VENTAJA</v>
      </c>
      <c r="O31" s="2" t="str">
        <f>IF(Tabla191011131432[[#This Row],[Indice de Balassa (4)]]&gt;0.33,"VENTAJA","INTRAPRODUCTO")</f>
        <v>VENTAJA</v>
      </c>
      <c r="P31" s="2" t="str">
        <f>IF(Tabla191011131432[[#This Row],[Indice de Balassa (5)]]&gt;0.33,"VENTAJA","INTRAPRODUCTO")</f>
        <v>VENTAJA</v>
      </c>
      <c r="Q31" s="2" t="str">
        <f>IF(Tabla191011131432[[#This Row],[Indice de Balassa (6)]]&gt;0.33,"VENTAJA","INTRAPRODUCTO")</f>
        <v>INTRAPRODUCTO</v>
      </c>
      <c r="R31" s="2" t="str">
        <f>IF(Tabla191011131432[[#This Row],[Indice de Balassa (7)]]&gt;0.33,"VENTAJA","INTRAPRODUCTO")</f>
        <v>INTRAPRODUCTO</v>
      </c>
      <c r="S31" s="2" t="str">
        <f>IF(Tabla191011131432[[#This Row],[Indice de Balassa (8)]]&gt;0.33,"VENTAJA","INTRAPRODUCTO")</f>
        <v>INTRAPRODUCTO</v>
      </c>
      <c r="T31" s="2" t="str">
        <f>IF(Tabla191011131432[[#This Row],[Indice de Balassa (9)]]&gt;0.33,"VENTAJA","INTRAPRODUCTO")</f>
        <v>INTRAPRODUCTO</v>
      </c>
      <c r="U31" s="2" t="str">
        <f>IF(Tabla191011131432[[#This Row],[Indice de Balassa  (10)]]&gt;0.33,"VENTAJA","INTRAPRODUCTO")</f>
        <v>INTRAPRODUCTO</v>
      </c>
    </row>
    <row r="32" spans="1:34" x14ac:dyDescent="0.25">
      <c r="A32" s="26">
        <v>1997</v>
      </c>
      <c r="B32" s="27">
        <f>(('Export '!B4)/(Data!$L39)/(('COL to World'!B17)/'COL to World'!$L17))</f>
        <v>1.2552317431315236</v>
      </c>
      <c r="C32" s="27">
        <f>(('Export '!C4)/(Data!$L39)/(('COL to World'!C17)/'COL to World'!$L17))</f>
        <v>0.34989783967172017</v>
      </c>
      <c r="D32" s="27">
        <f>(('Export '!D4)/(Data!$L39)/(('COL to World'!D17)/'COL to World'!$L17))</f>
        <v>1.1081570722122323</v>
      </c>
      <c r="E32" s="27">
        <f>(('Export '!E4)/(Data!$L39)/(('COL to World'!E17)/'COL to World'!$L17))</f>
        <v>1.0686097751697308</v>
      </c>
      <c r="F32" s="27">
        <f>(('Export '!F4)/(Data!$L39)/(('COL to World'!F17)/'COL to World'!$L17))</f>
        <v>0.36382123295240631</v>
      </c>
      <c r="G32" s="27">
        <f>(('Export '!G4)/(Data!$L39)/(('COL to World'!G17)/'COL to World'!$L17))</f>
        <v>2.6014684902544636E-2</v>
      </c>
      <c r="H32" s="27">
        <f>(('Export '!H4)/(Data!$L39)/(('COL to World'!H17)/'COL to World'!$L17))</f>
        <v>0.19924309465736645</v>
      </c>
      <c r="I32" s="27">
        <f>(('Export '!I4)/(Data!$L39)/(('COL to World'!I17)/'COL to World'!$L17))</f>
        <v>0.14725036821366089</v>
      </c>
      <c r="J32" s="27">
        <f>(('Export '!J4)/(Data!$L39)/(('COL to World'!J17)/'COL to World'!$L17))</f>
        <v>0.11890955320365881</v>
      </c>
      <c r="K32" s="27">
        <f>(('Export '!K4)/(Data!$L39)/(('COL to World'!K17)/'COL to World'!$L17))</f>
        <v>0.19866066367982815</v>
      </c>
      <c r="L32" s="2" t="str">
        <f>IF(Tabla191011131432[[#This Row],[Indice de Balassa (1)]]&gt;0.33,"VENTAJA","INTRAPRODUCTO")</f>
        <v>VENTAJA</v>
      </c>
      <c r="M32" s="2" t="str">
        <f>IF(Tabla191011131432[[#This Row],[Indice de Balassa (2)]]&gt;0.33,"VENTAJA","INTRAPRODUCTO")</f>
        <v>VENTAJA</v>
      </c>
      <c r="N32" s="2" t="str">
        <f>IF(Tabla191011131432[[#This Row],[Indice de Balassa (3)]]&gt;0.33,"VENTAJA","INTRAPRODUCTO")</f>
        <v>VENTAJA</v>
      </c>
      <c r="O32" s="2" t="str">
        <f>IF(Tabla191011131432[[#This Row],[Indice de Balassa (4)]]&gt;0.33,"VENTAJA","INTRAPRODUCTO")</f>
        <v>VENTAJA</v>
      </c>
      <c r="P32" s="2" t="str">
        <f>IF(Tabla191011131432[[#This Row],[Indice de Balassa (5)]]&gt;0.33,"VENTAJA","INTRAPRODUCTO")</f>
        <v>VENTAJA</v>
      </c>
      <c r="Q32" s="2" t="str">
        <f>IF(Tabla191011131432[[#This Row],[Indice de Balassa (6)]]&gt;0.33,"VENTAJA","INTRAPRODUCTO")</f>
        <v>INTRAPRODUCTO</v>
      </c>
      <c r="R32" s="2" t="str">
        <f>IF(Tabla191011131432[[#This Row],[Indice de Balassa (7)]]&gt;0.33,"VENTAJA","INTRAPRODUCTO")</f>
        <v>INTRAPRODUCTO</v>
      </c>
      <c r="S32" s="2" t="str">
        <f>IF(Tabla191011131432[[#This Row],[Indice de Balassa (8)]]&gt;0.33,"VENTAJA","INTRAPRODUCTO")</f>
        <v>INTRAPRODUCTO</v>
      </c>
      <c r="T32" s="2" t="str">
        <f>IF(Tabla191011131432[[#This Row],[Indice de Balassa (9)]]&gt;0.33,"VENTAJA","INTRAPRODUCTO")</f>
        <v>INTRAPRODUCTO</v>
      </c>
      <c r="U32" s="2" t="str">
        <f>IF(Tabla191011131432[[#This Row],[Indice de Balassa  (10)]]&gt;0.33,"VENTAJA","INTRAPRODUCTO")</f>
        <v>INTRAPRODUCTO</v>
      </c>
      <c r="Z32" s="43" t="s">
        <v>64</v>
      </c>
      <c r="AA32" s="43"/>
      <c r="AB32" s="43"/>
      <c r="AC32" s="43"/>
      <c r="AD32" s="30"/>
      <c r="AE32" s="30"/>
    </row>
    <row r="33" spans="1:32" x14ac:dyDescent="0.25">
      <c r="A33" s="26">
        <v>1998</v>
      </c>
      <c r="B33" s="27">
        <f>(('Export '!B5)/(Data!$L40)/(('COL to World'!B18)/'COL to World'!$L18))</f>
        <v>1.2495452909727105</v>
      </c>
      <c r="C33" s="27">
        <f>(('Export '!C5)/(Data!$L40)/(('COL to World'!C18)/'COL to World'!$L18))</f>
        <v>0.33636955147076264</v>
      </c>
      <c r="D33" s="27">
        <f>(('Export '!D5)/(Data!$L40)/(('COL to World'!D18)/'COL to World'!$L18))</f>
        <v>1.1839179553009309</v>
      </c>
      <c r="E33" s="27">
        <f>(('Export '!E5)/(Data!$L40)/(('COL to World'!E18)/'COL to World'!$L18))</f>
        <v>1.0610024618467431</v>
      </c>
      <c r="F33" s="27">
        <f>(('Export '!F5)/(Data!$L40)/(('COL to World'!F18)/'COL to World'!$L18))</f>
        <v>0.3552927943676214</v>
      </c>
      <c r="G33" s="27">
        <f>(('Export '!G5)/(Data!$L40)/(('COL to World'!G18)/'COL to World'!$L18))</f>
        <v>3.3052877859539836E-2</v>
      </c>
      <c r="H33" s="27">
        <f>(('Export '!H5)/(Data!$L40)/(('COL to World'!H18)/'COL to World'!$L18))</f>
        <v>0.54668942584446711</v>
      </c>
      <c r="I33" s="27">
        <f>(('Export '!I5)/(Data!$L40)/(('COL to World'!I18)/'COL to World'!$L18))</f>
        <v>0.13309482564118746</v>
      </c>
      <c r="J33" s="27">
        <f>(('Export '!J5)/(Data!$L40)/(('COL to World'!J18)/'COL to World'!$L18))</f>
        <v>0.13489317204969048</v>
      </c>
      <c r="K33" s="27">
        <f>(('Export '!K5)/(Data!$L40)/(('COL to World'!K18)/'COL to World'!$L18))</f>
        <v>0.1367945516337353</v>
      </c>
      <c r="L33" s="2" t="str">
        <f>IF(Tabla191011131432[[#This Row],[Indice de Balassa (1)]]&gt;0.33,"VENTAJA","INTRAPRODUCTO")</f>
        <v>VENTAJA</v>
      </c>
      <c r="M33" s="2" t="str">
        <f>IF(Tabla191011131432[[#This Row],[Indice de Balassa (2)]]&gt;0.33,"VENTAJA","INTRAPRODUCTO")</f>
        <v>VENTAJA</v>
      </c>
      <c r="N33" s="2" t="str">
        <f>IF(Tabla191011131432[[#This Row],[Indice de Balassa (3)]]&gt;0.33,"VENTAJA","INTRAPRODUCTO")</f>
        <v>VENTAJA</v>
      </c>
      <c r="O33" s="2" t="str">
        <f>IF(Tabla191011131432[[#This Row],[Indice de Balassa (4)]]&gt;0.33,"VENTAJA","INTRAPRODUCTO")</f>
        <v>VENTAJA</v>
      </c>
      <c r="P33" s="2" t="str">
        <f>IF(Tabla191011131432[[#This Row],[Indice de Balassa (5)]]&gt;0.33,"VENTAJA","INTRAPRODUCTO")</f>
        <v>VENTAJA</v>
      </c>
      <c r="Q33" s="2" t="str">
        <f>IF(Tabla191011131432[[#This Row],[Indice de Balassa (6)]]&gt;0.33,"VENTAJA","INTRAPRODUCTO")</f>
        <v>INTRAPRODUCTO</v>
      </c>
      <c r="R33" s="2" t="str">
        <f>IF(Tabla191011131432[[#This Row],[Indice de Balassa (7)]]&gt;0.33,"VENTAJA","INTRAPRODUCTO")</f>
        <v>VENTAJA</v>
      </c>
      <c r="S33" s="2" t="str">
        <f>IF(Tabla191011131432[[#This Row],[Indice de Balassa (8)]]&gt;0.33,"VENTAJA","INTRAPRODUCTO")</f>
        <v>INTRAPRODUCTO</v>
      </c>
      <c r="T33" s="2" t="str">
        <f>IF(Tabla191011131432[[#This Row],[Indice de Balassa (9)]]&gt;0.33,"VENTAJA","INTRAPRODUCTO")</f>
        <v>INTRAPRODUCTO</v>
      </c>
      <c r="U33" s="2" t="str">
        <f>IF(Tabla191011131432[[#This Row],[Indice de Balassa  (10)]]&gt;0.33,"VENTAJA","INTRAPRODUCTO")</f>
        <v>INTRAPRODUCTO</v>
      </c>
      <c r="Z33" s="42"/>
      <c r="AA33" s="42" t="s">
        <v>65</v>
      </c>
      <c r="AB33" s="42"/>
      <c r="AC33" s="42"/>
    </row>
    <row r="34" spans="1:32" x14ac:dyDescent="0.25">
      <c r="A34" s="26">
        <v>1999</v>
      </c>
      <c r="B34" s="27">
        <f>(('Export '!B6)/(Data!$L41)/(('COL to World'!B19)/'COL to World'!$L19))</f>
        <v>1.2205238788594832</v>
      </c>
      <c r="C34" s="27">
        <f>(('Export '!C6)/(Data!$L41)/(('COL to World'!C19)/'COL to World'!$L19))</f>
        <v>0.25462421770940569</v>
      </c>
      <c r="D34" s="27">
        <f>(('Export '!D6)/(Data!$L41)/(('COL to World'!D19)/'COL to World'!$L19))</f>
        <v>1.1040481967937814</v>
      </c>
      <c r="E34" s="27">
        <f>(('Export '!E6)/(Data!$L41)/(('COL to World'!E19)/'COL to World'!$L19))</f>
        <v>0.88602104025100137</v>
      </c>
      <c r="F34" s="27">
        <f>(('Export '!F6)/(Data!$L41)/(('COL to World'!F19)/'COL to World'!$L19))</f>
        <v>0.39068926327904552</v>
      </c>
      <c r="G34" s="27">
        <f>(('Export '!G6)/(Data!$L41)/(('COL to World'!G19)/'COL to World'!$L19))</f>
        <v>8.0904633230199086E-2</v>
      </c>
      <c r="H34" s="27">
        <f>(('Export '!H6)/(Data!$L41)/(('COL to World'!H19)/'COL to World'!$L19))</f>
        <v>0.65272709960467301</v>
      </c>
      <c r="I34" s="27">
        <f>(('Export '!I6)/(Data!$L41)/(('COL to World'!I19)/'COL to World'!$L19))</f>
        <v>0.19160441533011985</v>
      </c>
      <c r="J34" s="27">
        <f>(('Export '!J6)/(Data!$L41)/(('COL to World'!J19)/'COL to World'!$L19))</f>
        <v>0.10764105782044366</v>
      </c>
      <c r="K34" s="27">
        <f>(('Export '!K6)/(Data!$L41)/(('COL to World'!K19)/'COL to World'!$L19))</f>
        <v>8.9381849100641161E-2</v>
      </c>
      <c r="L34" s="2" t="str">
        <f>IF(Tabla191011131432[[#This Row],[Indice de Balassa (1)]]&gt;0.33,"VENTAJA","INTRAPRODUCTO")</f>
        <v>VENTAJA</v>
      </c>
      <c r="M34" s="2" t="str">
        <f>IF(Tabla191011131432[[#This Row],[Indice de Balassa (2)]]&gt;0.33,"VENTAJA","INTRAPRODUCTO")</f>
        <v>INTRAPRODUCTO</v>
      </c>
      <c r="N34" s="2" t="str">
        <f>IF(Tabla191011131432[[#This Row],[Indice de Balassa (3)]]&gt;0.33,"VENTAJA","INTRAPRODUCTO")</f>
        <v>VENTAJA</v>
      </c>
      <c r="O34" s="2" t="str">
        <f>IF(Tabla191011131432[[#This Row],[Indice de Balassa (4)]]&gt;0.33,"VENTAJA","INTRAPRODUCTO")</f>
        <v>VENTAJA</v>
      </c>
      <c r="P34" s="2" t="str">
        <f>IF(Tabla191011131432[[#This Row],[Indice de Balassa (5)]]&gt;0.33,"VENTAJA","INTRAPRODUCTO")</f>
        <v>VENTAJA</v>
      </c>
      <c r="Q34" s="2" t="str">
        <f>IF(Tabla191011131432[[#This Row],[Indice de Balassa (6)]]&gt;0.33,"VENTAJA","INTRAPRODUCTO")</f>
        <v>INTRAPRODUCTO</v>
      </c>
      <c r="R34" s="2" t="str">
        <f>IF(Tabla191011131432[[#This Row],[Indice de Balassa (7)]]&gt;0.33,"VENTAJA","INTRAPRODUCTO")</f>
        <v>VENTAJA</v>
      </c>
      <c r="S34" s="2" t="str">
        <f>IF(Tabla191011131432[[#This Row],[Indice de Balassa (8)]]&gt;0.33,"VENTAJA","INTRAPRODUCTO")</f>
        <v>INTRAPRODUCTO</v>
      </c>
      <c r="T34" s="2" t="str">
        <f>IF(Tabla191011131432[[#This Row],[Indice de Balassa (9)]]&gt;0.33,"VENTAJA","INTRAPRODUCTO")</f>
        <v>INTRAPRODUCTO</v>
      </c>
      <c r="U34" s="2" t="str">
        <f>IF(Tabla191011131432[[#This Row],[Indice de Balassa  (10)]]&gt;0.33,"VENTAJA","INTRAPRODUCTO")</f>
        <v>INTRAPRODUCTO</v>
      </c>
      <c r="W34" s="7" t="s">
        <v>14</v>
      </c>
      <c r="X34" s="1" t="s">
        <v>6</v>
      </c>
      <c r="Y34" s="30"/>
      <c r="Z34" s="30"/>
      <c r="AA34" s="30"/>
      <c r="AB34" s="30"/>
      <c r="AC34" s="30"/>
      <c r="AD34" s="30"/>
      <c r="AE34" s="30"/>
      <c r="AF34" s="30"/>
    </row>
    <row r="35" spans="1:32" x14ac:dyDescent="0.25">
      <c r="A35" s="26">
        <v>2000</v>
      </c>
      <c r="B35" s="27">
        <f>(('Export '!B7)/(Data!$L42)/(('COL to World'!B20)/'COL to World'!$L20))</f>
        <v>1.2865112606360558</v>
      </c>
      <c r="C35" s="27">
        <f>(('Export '!C7)/(Data!$L42)/(('COL to World'!C20)/'COL to World'!$L20))</f>
        <v>0.23412522845302985</v>
      </c>
      <c r="D35" s="27">
        <f>(('Export '!D7)/(Data!$L42)/(('COL to World'!D20)/'COL to World'!$L20))</f>
        <v>1.1054110677809605</v>
      </c>
      <c r="E35" s="27">
        <f>(('Export '!E7)/(Data!$L42)/(('COL to World'!E20)/'COL to World'!$L20))</f>
        <v>0.79695740321442388</v>
      </c>
      <c r="F35" s="27">
        <f>(('Export '!F7)/(Data!$L42)/(('COL to World'!F20)/'COL to World'!$L20))</f>
        <v>0.334361770321146</v>
      </c>
      <c r="G35" s="27">
        <f>(('Export '!G7)/(Data!$L42)/(('COL to World'!G20)/'COL to World'!$L20))</f>
        <v>2.2788108286704432E-2</v>
      </c>
      <c r="H35" s="27">
        <f>(('Export '!H7)/(Data!$L42)/(('COL to World'!H20)/'COL to World'!$L20))</f>
        <v>0.61120817090363966</v>
      </c>
      <c r="I35" s="27">
        <f>(('Export '!I7)/(Data!$L42)/(('COL to World'!I20)/'COL to World'!$L20))</f>
        <v>0.27214982844442592</v>
      </c>
      <c r="J35" s="27">
        <f>(('Export '!J7)/(Data!$L42)/(('COL to World'!J20)/'COL to World'!$L20))</f>
        <v>0.29804852433508899</v>
      </c>
      <c r="K35" s="27">
        <f>(('Export '!K7)/(Data!$L42)/(('COL to World'!K20)/'COL to World'!$L20))</f>
        <v>5.0747520903873071E-2</v>
      </c>
      <c r="L35" s="2" t="str">
        <f>IF(Tabla191011131432[[#This Row],[Indice de Balassa (1)]]&gt;0.33,"VENTAJA","INTRAPRODUCTO")</f>
        <v>VENTAJA</v>
      </c>
      <c r="M35" s="2" t="str">
        <f>IF(Tabla191011131432[[#This Row],[Indice de Balassa (2)]]&gt;0.33,"VENTAJA","INTRAPRODUCTO")</f>
        <v>INTRAPRODUCTO</v>
      </c>
      <c r="N35" s="2" t="str">
        <f>IF(Tabla191011131432[[#This Row],[Indice de Balassa (3)]]&gt;0.33,"VENTAJA","INTRAPRODUCTO")</f>
        <v>VENTAJA</v>
      </c>
      <c r="O35" s="2" t="str">
        <f>IF(Tabla191011131432[[#This Row],[Indice de Balassa (4)]]&gt;0.33,"VENTAJA","INTRAPRODUCTO")</f>
        <v>VENTAJA</v>
      </c>
      <c r="P35" s="2" t="str">
        <f>IF(Tabla191011131432[[#This Row],[Indice de Balassa (5)]]&gt;0.33,"VENTAJA","INTRAPRODUCTO")</f>
        <v>VENTAJA</v>
      </c>
      <c r="Q35" s="2" t="str">
        <f>IF(Tabla191011131432[[#This Row],[Indice de Balassa (6)]]&gt;0.33,"VENTAJA","INTRAPRODUCTO")</f>
        <v>INTRAPRODUCTO</v>
      </c>
      <c r="R35" s="2" t="str">
        <f>IF(Tabla191011131432[[#This Row],[Indice de Balassa (7)]]&gt;0.33,"VENTAJA","INTRAPRODUCTO")</f>
        <v>VENTAJA</v>
      </c>
      <c r="S35" s="2" t="str">
        <f>IF(Tabla191011131432[[#This Row],[Indice de Balassa (8)]]&gt;0.33,"VENTAJA","INTRAPRODUCTO")</f>
        <v>INTRAPRODUCTO</v>
      </c>
      <c r="T35" s="2" t="str">
        <f>IF(Tabla191011131432[[#This Row],[Indice de Balassa (9)]]&gt;0.33,"VENTAJA","INTRAPRODUCTO")</f>
        <v>INTRAPRODUCTO</v>
      </c>
      <c r="U35" s="2" t="str">
        <f>IF(Tabla191011131432[[#This Row],[Indice de Balassa  (10)]]&gt;0.33,"VENTAJA","INTRAPRODUCTO")</f>
        <v>INTRAPRODUCTO</v>
      </c>
      <c r="Z35" s="42"/>
      <c r="AA35" s="42"/>
      <c r="AB35" s="42"/>
      <c r="AC35" s="42"/>
    </row>
    <row r="36" spans="1:32" x14ac:dyDescent="0.25">
      <c r="A36" s="26">
        <v>2001</v>
      </c>
      <c r="B36" s="27">
        <f>(('Export '!B8)/(Data!$L43)/(('COL to World'!B21)/'COL to World'!$L21))</f>
        <v>1.35266450387088</v>
      </c>
      <c r="C36" s="27">
        <f>(('Export '!C8)/(Data!$L43)/(('COL to World'!C21)/'COL to World'!$L21))</f>
        <v>0.31287962853720019</v>
      </c>
      <c r="D36" s="27">
        <f>(('Export '!D8)/(Data!$L43)/(('COL to World'!D21)/'COL to World'!$L21))</f>
        <v>1.4624605876912267</v>
      </c>
      <c r="E36" s="27">
        <f>(('Export '!E8)/(Data!$L43)/(('COL to World'!E21)/'COL to World'!$L21))</f>
        <v>0.83678892093198309</v>
      </c>
      <c r="F36" s="27">
        <f>(('Export '!F8)/(Data!$L43)/(('COL to World'!F21)/'COL to World'!$L21))</f>
        <v>0.36487490439570419</v>
      </c>
      <c r="G36" s="27">
        <f>(('Export '!G8)/(Data!$L43)/(('COL to World'!G21)/'COL to World'!$L21))</f>
        <v>1.1027077362802742E-2</v>
      </c>
      <c r="H36" s="27">
        <f>(('Export '!H8)/(Data!$L43)/(('COL to World'!H21)/'COL to World'!$L21))</f>
        <v>0.52018444544867837</v>
      </c>
      <c r="I36" s="27">
        <f>(('Export '!I8)/(Data!$L43)/(('COL to World'!I21)/'COL to World'!$L21))</f>
        <v>0.43037636180650296</v>
      </c>
      <c r="J36" s="27">
        <f>(('Export '!J8)/(Data!$L43)/(('COL to World'!J21)/'COL to World'!$L21))</f>
        <v>0.55140002196093962</v>
      </c>
      <c r="K36" s="27">
        <f>(('Export '!K8)/(Data!$L43)/(('COL to World'!K21)/'COL to World'!$L21))</f>
        <v>0.10563596241976349</v>
      </c>
      <c r="L36" s="2" t="str">
        <f>IF(Tabla191011131432[[#This Row],[Indice de Balassa (1)]]&gt;0.33,"VENTAJA","INTRAPRODUCTO")</f>
        <v>VENTAJA</v>
      </c>
      <c r="M36" s="2" t="str">
        <f>IF(Tabla191011131432[[#This Row],[Indice de Balassa (2)]]&gt;0.33,"VENTAJA","INTRAPRODUCTO")</f>
        <v>INTRAPRODUCTO</v>
      </c>
      <c r="N36" s="2" t="str">
        <f>IF(Tabla191011131432[[#This Row],[Indice de Balassa (3)]]&gt;0.33,"VENTAJA","INTRAPRODUCTO")</f>
        <v>VENTAJA</v>
      </c>
      <c r="O36" s="2" t="str">
        <f>IF(Tabla191011131432[[#This Row],[Indice de Balassa (4)]]&gt;0.33,"VENTAJA","INTRAPRODUCTO")</f>
        <v>VENTAJA</v>
      </c>
      <c r="P36" s="2" t="str">
        <f>IF(Tabla191011131432[[#This Row],[Indice de Balassa (5)]]&gt;0.33,"VENTAJA","INTRAPRODUCTO")</f>
        <v>VENTAJA</v>
      </c>
      <c r="Q36" s="2" t="str">
        <f>IF(Tabla191011131432[[#This Row],[Indice de Balassa (6)]]&gt;0.33,"VENTAJA","INTRAPRODUCTO")</f>
        <v>INTRAPRODUCTO</v>
      </c>
      <c r="R36" s="2" t="str">
        <f>IF(Tabla191011131432[[#This Row],[Indice de Balassa (7)]]&gt;0.33,"VENTAJA","INTRAPRODUCTO")</f>
        <v>VENTAJA</v>
      </c>
      <c r="S36" s="2" t="str">
        <f>IF(Tabla191011131432[[#This Row],[Indice de Balassa (8)]]&gt;0.33,"VENTAJA","INTRAPRODUCTO")</f>
        <v>VENTAJA</v>
      </c>
      <c r="T36" s="2" t="str">
        <f>IF(Tabla191011131432[[#This Row],[Indice de Balassa (9)]]&gt;0.33,"VENTAJA","INTRAPRODUCTO")</f>
        <v>VENTAJA</v>
      </c>
      <c r="U36" s="2" t="str">
        <f>IF(Tabla191011131432[[#This Row],[Indice de Balassa  (10)]]&gt;0.33,"VENTAJA","INTRAPRODUCTO")</f>
        <v>INTRAPRODUCTO</v>
      </c>
      <c r="Z36" s="30" t="s">
        <v>66</v>
      </c>
      <c r="AA36" s="30"/>
      <c r="AB36" s="30"/>
      <c r="AC36" s="30"/>
      <c r="AD36" s="43"/>
      <c r="AE36" s="43"/>
    </row>
    <row r="37" spans="1:32" x14ac:dyDescent="0.25">
      <c r="A37" s="26">
        <v>2002</v>
      </c>
      <c r="B37" s="27">
        <f>(('Export '!B9)/(Data!$L44)/(('COL to World'!B22)/'COL to World'!$L22))</f>
        <v>1.3857925514113862</v>
      </c>
      <c r="C37" s="27">
        <f>(('Export '!C9)/(Data!$L44)/(('COL to World'!C22)/'COL to World'!$L22))</f>
        <v>0.32419461137416489</v>
      </c>
      <c r="D37" s="27">
        <f>(('Export '!D9)/(Data!$L44)/(('COL to World'!D22)/'COL to World'!$L22))</f>
        <v>1.40922506731806</v>
      </c>
      <c r="E37" s="27">
        <f>(('Export '!E9)/(Data!$L44)/(('COL to World'!E22)/'COL to World'!$L22))</f>
        <v>0.910208711219331</v>
      </c>
      <c r="F37" s="27">
        <f>(('Export '!F9)/(Data!$L44)/(('COL to World'!F22)/'COL to World'!$L22))</f>
        <v>0.46910595681406397</v>
      </c>
      <c r="G37" s="27">
        <f>(('Export '!G9)/(Data!$L44)/(('COL to World'!G22)/'COL to World'!$L22))</f>
        <v>1.337330008798397E-2</v>
      </c>
      <c r="H37" s="27">
        <f>(('Export '!H9)/(Data!$L44)/(('COL to World'!H22)/'COL to World'!$L22))</f>
        <v>0.25562987802545128</v>
      </c>
      <c r="I37" s="27">
        <f>(('Export '!I9)/(Data!$L44)/(('COL to World'!I22)/'COL to World'!$L22))</f>
        <v>0.37749079491989573</v>
      </c>
      <c r="J37" s="27">
        <f>(('Export '!J9)/(Data!$L44)/(('COL to World'!J22)/'COL to World'!$L22))</f>
        <v>0.54308513288967342</v>
      </c>
      <c r="K37" s="27">
        <f>(('Export '!K9)/(Data!$L44)/(('COL to World'!K22)/'COL to World'!$L22))</f>
        <v>0.10576661324873181</v>
      </c>
      <c r="L37" s="2" t="str">
        <f>IF(Tabla191011131432[[#This Row],[Indice de Balassa (1)]]&gt;0.33,"VENTAJA","INTRAPRODUCTO")</f>
        <v>VENTAJA</v>
      </c>
      <c r="M37" s="2" t="str">
        <f>IF(Tabla191011131432[[#This Row],[Indice de Balassa (2)]]&gt;0.33,"VENTAJA","INTRAPRODUCTO")</f>
        <v>INTRAPRODUCTO</v>
      </c>
      <c r="N37" s="2" t="str">
        <f>IF(Tabla191011131432[[#This Row],[Indice de Balassa (3)]]&gt;0.33,"VENTAJA","INTRAPRODUCTO")</f>
        <v>VENTAJA</v>
      </c>
      <c r="O37" s="2" t="str">
        <f>IF(Tabla191011131432[[#This Row],[Indice de Balassa (4)]]&gt;0.33,"VENTAJA","INTRAPRODUCTO")</f>
        <v>VENTAJA</v>
      </c>
      <c r="P37" s="2" t="str">
        <f>IF(Tabla191011131432[[#This Row],[Indice de Balassa (5)]]&gt;0.33,"VENTAJA","INTRAPRODUCTO")</f>
        <v>VENTAJA</v>
      </c>
      <c r="Q37" s="2" t="str">
        <f>IF(Tabla191011131432[[#This Row],[Indice de Balassa (6)]]&gt;0.33,"VENTAJA","INTRAPRODUCTO")</f>
        <v>INTRAPRODUCTO</v>
      </c>
      <c r="R37" s="2" t="str">
        <f>IF(Tabla191011131432[[#This Row],[Indice de Balassa (7)]]&gt;0.33,"VENTAJA","INTRAPRODUCTO")</f>
        <v>INTRAPRODUCTO</v>
      </c>
      <c r="S37" s="2" t="str">
        <f>IF(Tabla191011131432[[#This Row],[Indice de Balassa (8)]]&gt;0.33,"VENTAJA","INTRAPRODUCTO")</f>
        <v>VENTAJA</v>
      </c>
      <c r="T37" s="2" t="str">
        <f>IF(Tabla191011131432[[#This Row],[Indice de Balassa (9)]]&gt;0.33,"VENTAJA","INTRAPRODUCTO")</f>
        <v>VENTAJA</v>
      </c>
      <c r="U37" s="2" t="str">
        <f>IF(Tabla191011131432[[#This Row],[Indice de Balassa  (10)]]&gt;0.33,"VENTAJA","INTRAPRODUCTO")</f>
        <v>INTRAPRODUCTO</v>
      </c>
      <c r="AA37" t="s">
        <v>67</v>
      </c>
      <c r="AD37" s="42"/>
    </row>
    <row r="38" spans="1:32" x14ac:dyDescent="0.25">
      <c r="A38" s="26">
        <v>2003</v>
      </c>
      <c r="B38" s="27">
        <f>(('Export '!B10)/(Data!$L45)/(('COL to World'!B23)/'COL to World'!$L23))</f>
        <v>1.3129032168935355</v>
      </c>
      <c r="C38" s="27">
        <f>(('Export '!C10)/(Data!$L45)/(('COL to World'!C23)/'COL to World'!$L23))</f>
        <v>0.37017253270602513</v>
      </c>
      <c r="D38" s="27">
        <f>(('Export '!D10)/(Data!$L45)/(('COL to World'!D23)/'COL to World'!$L23))</f>
        <v>1.2122952886281964</v>
      </c>
      <c r="E38" s="27">
        <f>(('Export '!E10)/(Data!$L45)/(('COL to World'!E23)/'COL to World'!$L23))</f>
        <v>1.1053659979204151</v>
      </c>
      <c r="F38" s="27">
        <f>(('Export '!F10)/(Data!$L45)/(('COL to World'!F23)/'COL to World'!$L23))</f>
        <v>0.59281830249699252</v>
      </c>
      <c r="G38" s="27">
        <f>(('Export '!G10)/(Data!$L45)/(('COL to World'!G23)/'COL to World'!$L23))</f>
        <v>5.1792298434473492E-2</v>
      </c>
      <c r="H38" s="27">
        <f>(('Export '!H10)/(Data!$L45)/(('COL to World'!H23)/'COL to World'!$L23))</f>
        <v>0.22013069410751482</v>
      </c>
      <c r="I38" s="27">
        <f>(('Export '!I10)/(Data!$L45)/(('COL to World'!I23)/'COL to World'!$L23))</f>
        <v>0.51749648491640476</v>
      </c>
      <c r="J38" s="27">
        <f>(('Export '!J10)/(Data!$L45)/(('COL to World'!J23)/'COL to World'!$L23))</f>
        <v>0.58438846701516334</v>
      </c>
      <c r="K38" s="27">
        <f>(('Export '!K10)/(Data!$L45)/(('COL to World'!K23)/'COL to World'!$L23))</f>
        <v>0.3125052194637522</v>
      </c>
      <c r="L38" s="2" t="str">
        <f>IF(Tabla191011131432[[#This Row],[Indice de Balassa (1)]]&gt;0.33,"VENTAJA","INTRAPRODUCTO")</f>
        <v>VENTAJA</v>
      </c>
      <c r="M38" s="2" t="str">
        <f>IF(Tabla191011131432[[#This Row],[Indice de Balassa (2)]]&gt;0.33,"VENTAJA","INTRAPRODUCTO")</f>
        <v>VENTAJA</v>
      </c>
      <c r="N38" s="2" t="str">
        <f>IF(Tabla191011131432[[#This Row],[Indice de Balassa (3)]]&gt;0.33,"VENTAJA","INTRAPRODUCTO")</f>
        <v>VENTAJA</v>
      </c>
      <c r="O38" s="2" t="str">
        <f>IF(Tabla191011131432[[#This Row],[Indice de Balassa (4)]]&gt;0.33,"VENTAJA","INTRAPRODUCTO")</f>
        <v>VENTAJA</v>
      </c>
      <c r="P38" s="2" t="str">
        <f>IF(Tabla191011131432[[#This Row],[Indice de Balassa (5)]]&gt;0.33,"VENTAJA","INTRAPRODUCTO")</f>
        <v>VENTAJA</v>
      </c>
      <c r="Q38" s="2" t="str">
        <f>IF(Tabla191011131432[[#This Row],[Indice de Balassa (6)]]&gt;0.33,"VENTAJA","INTRAPRODUCTO")</f>
        <v>INTRAPRODUCTO</v>
      </c>
      <c r="R38" s="2" t="str">
        <f>IF(Tabla191011131432[[#This Row],[Indice de Balassa (7)]]&gt;0.33,"VENTAJA","INTRAPRODUCTO")</f>
        <v>INTRAPRODUCTO</v>
      </c>
      <c r="S38" s="2" t="str">
        <f>IF(Tabla191011131432[[#This Row],[Indice de Balassa (8)]]&gt;0.33,"VENTAJA","INTRAPRODUCTO")</f>
        <v>VENTAJA</v>
      </c>
      <c r="T38" s="2" t="str">
        <f>IF(Tabla191011131432[[#This Row],[Indice de Balassa (9)]]&gt;0.33,"VENTAJA","INTRAPRODUCTO")</f>
        <v>VENTAJA</v>
      </c>
      <c r="U38" s="2" t="str">
        <f>IF(Tabla191011131432[[#This Row],[Indice de Balassa  (10)]]&gt;0.33,"VENTAJA","INTRAPRODUCTO")</f>
        <v>INTRAPRODUCTO</v>
      </c>
      <c r="AD38" s="42"/>
      <c r="AE38" s="42"/>
    </row>
    <row r="39" spans="1:32" x14ac:dyDescent="0.25">
      <c r="A39" s="26">
        <v>2004</v>
      </c>
      <c r="B39" s="27">
        <f>(('Export '!B11)/(Data!$L46)/(('COL to World'!B24)/'COL to World'!$L24))</f>
        <v>1.4020398190917993</v>
      </c>
      <c r="C39" s="27">
        <f>(('Export '!C11)/(Data!$L46)/(('COL to World'!C24)/'COL to World'!$L24))</f>
        <v>0.3830338983359951</v>
      </c>
      <c r="D39" s="27">
        <f>(('Export '!D11)/(Data!$L46)/(('COL to World'!D24)/'COL to World'!$L24))</f>
        <v>1.0814331370085268</v>
      </c>
      <c r="E39" s="27">
        <f>(('Export '!E11)/(Data!$L46)/(('COL to World'!E24)/'COL to World'!$L24))</f>
        <v>1.0997552150766507</v>
      </c>
      <c r="F39" s="27">
        <f>(('Export '!F11)/(Data!$L46)/(('COL to World'!F24)/'COL to World'!$L24))</f>
        <v>0.54117780037011776</v>
      </c>
      <c r="G39" s="27">
        <f>(('Export '!G11)/(Data!$L46)/(('COL to World'!G24)/'COL to World'!$L24))</f>
        <v>2.0557390123053878E-2</v>
      </c>
      <c r="H39" s="27">
        <f>(('Export '!H11)/(Data!$L46)/(('COL to World'!H24)/'COL to World'!$L24))</f>
        <v>0.26740403112432015</v>
      </c>
      <c r="I39" s="27">
        <f>(('Export '!I11)/(Data!$L46)/(('COL to World'!I24)/'COL to World'!$L24))</f>
        <v>0.53766383199193668</v>
      </c>
      <c r="J39" s="27">
        <f>(('Export '!J11)/(Data!$L46)/(('COL to World'!J24)/'COL to World'!$L24))</f>
        <v>0.68524073031082511</v>
      </c>
      <c r="K39" s="27">
        <f>(('Export '!K11)/(Data!$L46)/(('COL to World'!K24)/'COL to World'!$L24))</f>
        <v>0.22539890481817709</v>
      </c>
      <c r="L39" s="2" t="str">
        <f>IF(Tabla191011131432[[#This Row],[Indice de Balassa (1)]]&gt;0.33,"VENTAJA","INTRAPRODUCTO")</f>
        <v>VENTAJA</v>
      </c>
      <c r="M39" s="2" t="str">
        <f>IF(Tabla191011131432[[#This Row],[Indice de Balassa (2)]]&gt;0.33,"VENTAJA","INTRAPRODUCTO")</f>
        <v>VENTAJA</v>
      </c>
      <c r="N39" s="2" t="str">
        <f>IF(Tabla191011131432[[#This Row],[Indice de Balassa (3)]]&gt;0.33,"VENTAJA","INTRAPRODUCTO")</f>
        <v>VENTAJA</v>
      </c>
      <c r="O39" s="2" t="str">
        <f>IF(Tabla191011131432[[#This Row],[Indice de Balassa (4)]]&gt;0.33,"VENTAJA","INTRAPRODUCTO")</f>
        <v>VENTAJA</v>
      </c>
      <c r="P39" s="2" t="str">
        <f>IF(Tabla191011131432[[#This Row],[Indice de Balassa (5)]]&gt;0.33,"VENTAJA","INTRAPRODUCTO")</f>
        <v>VENTAJA</v>
      </c>
      <c r="Q39" s="2" t="str">
        <f>IF(Tabla191011131432[[#This Row],[Indice de Balassa (6)]]&gt;0.33,"VENTAJA","INTRAPRODUCTO")</f>
        <v>INTRAPRODUCTO</v>
      </c>
      <c r="R39" s="2" t="str">
        <f>IF(Tabla191011131432[[#This Row],[Indice de Balassa (7)]]&gt;0.33,"VENTAJA","INTRAPRODUCTO")</f>
        <v>INTRAPRODUCTO</v>
      </c>
      <c r="S39" s="2" t="str">
        <f>IF(Tabla191011131432[[#This Row],[Indice de Balassa (8)]]&gt;0.33,"VENTAJA","INTRAPRODUCTO")</f>
        <v>VENTAJA</v>
      </c>
      <c r="T39" s="2" t="str">
        <f>IF(Tabla191011131432[[#This Row],[Indice de Balassa (9)]]&gt;0.33,"VENTAJA","INTRAPRODUCTO")</f>
        <v>VENTAJA</v>
      </c>
      <c r="U39" s="2" t="str">
        <f>IF(Tabla191011131432[[#This Row],[Indice de Balassa  (10)]]&gt;0.33,"VENTAJA","INTRAPRODUCTO")</f>
        <v>INTRAPRODUCTO</v>
      </c>
      <c r="AD39" s="42"/>
      <c r="AE39" s="42"/>
    </row>
    <row r="40" spans="1:32" x14ac:dyDescent="0.25">
      <c r="A40" s="26">
        <v>2005</v>
      </c>
      <c r="B40" s="27">
        <f>(('Export '!B12)/(Data!$L47)/(('COL to World'!B25)/'COL to World'!$L25))</f>
        <v>1.3794437656763054</v>
      </c>
      <c r="C40" s="27">
        <f>(('Export '!C12)/(Data!$L47)/(('COL to World'!C25)/'COL to World'!$L25))</f>
        <v>0.32237901362929922</v>
      </c>
      <c r="D40" s="27">
        <f>(('Export '!D12)/(Data!$L47)/(('COL to World'!D25)/'COL to World'!$L25))</f>
        <v>1.0411080880312003</v>
      </c>
      <c r="E40" s="27">
        <f>(('Export '!E12)/(Data!$L47)/(('COL to World'!E25)/'COL to World'!$L25))</f>
        <v>0.98023565408983482</v>
      </c>
      <c r="F40" s="27">
        <f>(('Export '!F12)/(Data!$L47)/(('COL to World'!F25)/'COL to World'!$L25))</f>
        <v>0.50815222717174513</v>
      </c>
      <c r="G40" s="27">
        <f>(('Export '!G12)/(Data!$L47)/(('COL to World'!G25)/'COL to World'!$L25))</f>
        <v>2.2722457069117054E-2</v>
      </c>
      <c r="H40" s="27">
        <f>(('Export '!H12)/(Data!$L47)/(('COL to World'!H25)/'COL to World'!$L25))</f>
        <v>0.34158787343384012</v>
      </c>
      <c r="I40" s="27">
        <f>(('Export '!I12)/(Data!$L47)/(('COL to World'!I25)/'COL to World'!$L25))</f>
        <v>0.55279080180726514</v>
      </c>
      <c r="J40" s="27">
        <f>(('Export '!J12)/(Data!$L47)/(('COL to World'!J25)/'COL to World'!$L25))</f>
        <v>0.81194426875171533</v>
      </c>
      <c r="K40" s="27">
        <f>(('Export '!K12)/(Data!$L47)/(('COL to World'!K25)/'COL to World'!$L25))</f>
        <v>0.3290705729768677</v>
      </c>
      <c r="L40" s="2" t="str">
        <f>IF(Tabla191011131432[[#This Row],[Indice de Balassa (1)]]&gt;0.33,"VENTAJA","INTRAPRODUCTO")</f>
        <v>VENTAJA</v>
      </c>
      <c r="M40" s="2" t="str">
        <f>IF(Tabla191011131432[[#This Row],[Indice de Balassa (2)]]&gt;0.33,"VENTAJA","INTRAPRODUCTO")</f>
        <v>INTRAPRODUCTO</v>
      </c>
      <c r="N40" s="2" t="str">
        <f>IF(Tabla191011131432[[#This Row],[Indice de Balassa (3)]]&gt;0.33,"VENTAJA","INTRAPRODUCTO")</f>
        <v>VENTAJA</v>
      </c>
      <c r="O40" s="2" t="str">
        <f>IF(Tabla191011131432[[#This Row],[Indice de Balassa (4)]]&gt;0.33,"VENTAJA","INTRAPRODUCTO")</f>
        <v>VENTAJA</v>
      </c>
      <c r="P40" s="2" t="str">
        <f>IF(Tabla191011131432[[#This Row],[Indice de Balassa (5)]]&gt;0.33,"VENTAJA","INTRAPRODUCTO")</f>
        <v>VENTAJA</v>
      </c>
      <c r="Q40" s="2" t="str">
        <f>IF(Tabla191011131432[[#This Row],[Indice de Balassa (6)]]&gt;0.33,"VENTAJA","INTRAPRODUCTO")</f>
        <v>INTRAPRODUCTO</v>
      </c>
      <c r="R40" s="2" t="str">
        <f>IF(Tabla191011131432[[#This Row],[Indice de Balassa (7)]]&gt;0.33,"VENTAJA","INTRAPRODUCTO")</f>
        <v>VENTAJA</v>
      </c>
      <c r="S40" s="2" t="str">
        <f>IF(Tabla191011131432[[#This Row],[Indice de Balassa (8)]]&gt;0.33,"VENTAJA","INTRAPRODUCTO")</f>
        <v>VENTAJA</v>
      </c>
      <c r="T40" s="2" t="str">
        <f>IF(Tabla191011131432[[#This Row],[Indice de Balassa (9)]]&gt;0.33,"VENTAJA","INTRAPRODUCTO")</f>
        <v>VENTAJA</v>
      </c>
      <c r="U40" s="2" t="str">
        <f>IF(Tabla191011131432[[#This Row],[Indice de Balassa  (10)]]&gt;0.33,"VENTAJA","INTRAPRODUCTO")</f>
        <v>INTRAPRODUCTO</v>
      </c>
      <c r="AD40" s="42"/>
      <c r="AE40" s="42"/>
    </row>
    <row r="41" spans="1:32" x14ac:dyDescent="0.25">
      <c r="A41" s="26">
        <v>2006</v>
      </c>
      <c r="B41" s="27">
        <f>(('Export '!B13)/(Data!$L48)/(('COL to World'!B26)/'COL to World'!$L26))</f>
        <v>1.4101546968292491</v>
      </c>
      <c r="C41" s="27">
        <f>(('Export '!C13)/(Data!$L48)/(('COL to World'!C26)/'COL to World'!$L26))</f>
        <v>0.29992510740996725</v>
      </c>
      <c r="D41" s="27">
        <f>(('Export '!D13)/(Data!$L48)/(('COL to World'!D26)/'COL to World'!$L26))</f>
        <v>1.1663389534271766</v>
      </c>
      <c r="E41" s="27">
        <f>(('Export '!E13)/(Data!$L48)/(('COL to World'!E26)/'COL to World'!$L26))</f>
        <v>0.80561656681326732</v>
      </c>
      <c r="F41" s="27">
        <f>(('Export '!F13)/(Data!$L48)/(('COL to World'!F26)/'COL to World'!$L26))</f>
        <v>0.49823420978773914</v>
      </c>
      <c r="G41" s="27">
        <f>(('Export '!G13)/(Data!$L48)/(('COL to World'!G26)/'COL to World'!$L26))</f>
        <v>2.6103729023553512E-2</v>
      </c>
      <c r="H41" s="27">
        <f>(('Export '!H13)/(Data!$L48)/(('COL to World'!H26)/'COL to World'!$L26))</f>
        <v>0.31398951064247693</v>
      </c>
      <c r="I41" s="27">
        <f>(('Export '!I13)/(Data!$L48)/(('COL to World'!I26)/'COL to World'!$L26))</f>
        <v>0.55914467200438256</v>
      </c>
      <c r="J41" s="27">
        <f>(('Export '!J13)/(Data!$L48)/(('COL to World'!J26)/'COL to World'!$L26))</f>
        <v>0.60197988035300765</v>
      </c>
      <c r="K41" s="27">
        <f>(('Export '!K13)/(Data!$L48)/(('COL to World'!K26)/'COL to World'!$L26))</f>
        <v>0.43079670237150269</v>
      </c>
      <c r="L41" s="2" t="str">
        <f>IF(Tabla191011131432[[#This Row],[Indice de Balassa (1)]]&gt;0.33,"VENTAJA","INTRAPRODUCTO")</f>
        <v>VENTAJA</v>
      </c>
      <c r="M41" s="2" t="str">
        <f>IF(Tabla191011131432[[#This Row],[Indice de Balassa (2)]]&gt;0.33,"VENTAJA","INTRAPRODUCTO")</f>
        <v>INTRAPRODUCTO</v>
      </c>
      <c r="N41" s="2" t="str">
        <f>IF(Tabla191011131432[[#This Row],[Indice de Balassa (3)]]&gt;0.33,"VENTAJA","INTRAPRODUCTO")</f>
        <v>VENTAJA</v>
      </c>
      <c r="O41" s="2" t="str">
        <f>IF(Tabla191011131432[[#This Row],[Indice de Balassa (4)]]&gt;0.33,"VENTAJA","INTRAPRODUCTO")</f>
        <v>VENTAJA</v>
      </c>
      <c r="P41" s="2" t="str">
        <f>IF(Tabla191011131432[[#This Row],[Indice de Balassa (5)]]&gt;0.33,"VENTAJA","INTRAPRODUCTO")</f>
        <v>VENTAJA</v>
      </c>
      <c r="Q41" s="2" t="str">
        <f>IF(Tabla191011131432[[#This Row],[Indice de Balassa (6)]]&gt;0.33,"VENTAJA","INTRAPRODUCTO")</f>
        <v>INTRAPRODUCTO</v>
      </c>
      <c r="R41" s="2" t="str">
        <f>IF(Tabla191011131432[[#This Row],[Indice de Balassa (7)]]&gt;0.33,"VENTAJA","INTRAPRODUCTO")</f>
        <v>INTRAPRODUCTO</v>
      </c>
      <c r="S41" s="2" t="str">
        <f>IF(Tabla191011131432[[#This Row],[Indice de Balassa (8)]]&gt;0.33,"VENTAJA","INTRAPRODUCTO")</f>
        <v>VENTAJA</v>
      </c>
      <c r="T41" s="2" t="str">
        <f>IF(Tabla191011131432[[#This Row],[Indice de Balassa (9)]]&gt;0.33,"VENTAJA","INTRAPRODUCTO")</f>
        <v>VENTAJA</v>
      </c>
      <c r="U41" s="2" t="str">
        <f>IF(Tabla191011131432[[#This Row],[Indice de Balassa  (10)]]&gt;0.33,"VENTAJA","INTRAPRODUCTO")</f>
        <v>VENTAJA</v>
      </c>
    </row>
    <row r="42" spans="1:32" x14ac:dyDescent="0.25">
      <c r="A42" s="26">
        <v>2007</v>
      </c>
      <c r="B42" s="27">
        <f>(('Export '!B14)/(Data!$L49)/(('COL to World'!B27)/'COL to World'!$L27))</f>
        <v>1.5272426390930374</v>
      </c>
      <c r="C42" s="27">
        <f>(('Export '!C14)/(Data!$L49)/(('COL to World'!C27)/'COL to World'!$L27))</f>
        <v>0.24225873077416754</v>
      </c>
      <c r="D42" s="27">
        <f>(('Export '!D14)/(Data!$L49)/(('COL to World'!D27)/'COL to World'!$L27))</f>
        <v>1.2080573250899918</v>
      </c>
      <c r="E42" s="27">
        <f>(('Export '!E14)/(Data!$L49)/(('COL to World'!E27)/'COL to World'!$L27))</f>
        <v>0.46949175081169531</v>
      </c>
      <c r="F42" s="27">
        <f>(('Export '!F14)/(Data!$L49)/(('COL to World'!F27)/'COL to World'!$L27))</f>
        <v>0.42471010856700908</v>
      </c>
      <c r="G42" s="27">
        <f>(('Export '!G14)/(Data!$L49)/(('COL to World'!G27)/'COL to World'!$L27))</f>
        <v>2.0501585287579331E-2</v>
      </c>
      <c r="H42" s="27">
        <f>(('Export '!H14)/(Data!$L49)/(('COL to World'!H27)/'COL to World'!$L27))</f>
        <v>0.30455195717572503</v>
      </c>
      <c r="I42" s="27">
        <f>(('Export '!I14)/(Data!$L49)/(('COL to World'!I27)/'COL to World'!$L27))</f>
        <v>0.38882030705056303</v>
      </c>
      <c r="J42" s="27">
        <f>(('Export '!J14)/(Data!$L49)/(('COL to World'!J27)/'COL to World'!$L27))</f>
        <v>0.54753426956935325</v>
      </c>
      <c r="K42" s="27">
        <f>(('Export '!K14)/(Data!$L49)/(('COL to World'!K27)/'COL to World'!$L27))</f>
        <v>0.6535202194405717</v>
      </c>
      <c r="L42" s="2" t="str">
        <f>IF(Tabla191011131432[[#This Row],[Indice de Balassa (1)]]&gt;0.33,"VENTAJA","INTRAPRODUCTO")</f>
        <v>VENTAJA</v>
      </c>
      <c r="M42" s="2" t="str">
        <f>IF(Tabla191011131432[[#This Row],[Indice de Balassa (2)]]&gt;0.33,"VENTAJA","INTRAPRODUCTO")</f>
        <v>INTRAPRODUCTO</v>
      </c>
      <c r="N42" s="2" t="str">
        <f>IF(Tabla191011131432[[#This Row],[Indice de Balassa (3)]]&gt;0.33,"VENTAJA","INTRAPRODUCTO")</f>
        <v>VENTAJA</v>
      </c>
      <c r="O42" s="2" t="str">
        <f>IF(Tabla191011131432[[#This Row],[Indice de Balassa (4)]]&gt;0.33,"VENTAJA","INTRAPRODUCTO")</f>
        <v>VENTAJA</v>
      </c>
      <c r="P42" s="2" t="str">
        <f>IF(Tabla191011131432[[#This Row],[Indice de Balassa (5)]]&gt;0.33,"VENTAJA","INTRAPRODUCTO")</f>
        <v>VENTAJA</v>
      </c>
      <c r="Q42" s="2" t="str">
        <f>IF(Tabla191011131432[[#This Row],[Indice de Balassa (6)]]&gt;0.33,"VENTAJA","INTRAPRODUCTO")</f>
        <v>INTRAPRODUCTO</v>
      </c>
      <c r="R42" s="2" t="str">
        <f>IF(Tabla191011131432[[#This Row],[Indice de Balassa (7)]]&gt;0.33,"VENTAJA","INTRAPRODUCTO")</f>
        <v>INTRAPRODUCTO</v>
      </c>
      <c r="S42" s="2" t="str">
        <f>IF(Tabla191011131432[[#This Row],[Indice de Balassa (8)]]&gt;0.33,"VENTAJA","INTRAPRODUCTO")</f>
        <v>VENTAJA</v>
      </c>
      <c r="T42" s="2" t="str">
        <f>IF(Tabla191011131432[[#This Row],[Indice de Balassa (9)]]&gt;0.33,"VENTAJA","INTRAPRODUCTO")</f>
        <v>VENTAJA</v>
      </c>
      <c r="U42" s="2" t="str">
        <f>IF(Tabla191011131432[[#This Row],[Indice de Balassa  (10)]]&gt;0.33,"VENTAJA","INTRAPRODUCTO")</f>
        <v>VENTAJA</v>
      </c>
    </row>
    <row r="43" spans="1:32" x14ac:dyDescent="0.25">
      <c r="A43" s="26">
        <v>2008</v>
      </c>
      <c r="B43" s="27">
        <f>(('Export '!B15)/(Data!$L50)/(('COL to World'!B28)/'COL to World'!$L28))</f>
        <v>1.3927837733101873</v>
      </c>
      <c r="C43" s="27">
        <f>(('Export '!C15)/(Data!$L50)/(('COL to World'!C28)/'COL to World'!$L28))</f>
        <v>0.21337218323332793</v>
      </c>
      <c r="D43" s="27">
        <f>(('Export '!D15)/(Data!$L50)/(('COL to World'!D28)/'COL to World'!$L28))</f>
        <v>1.1323100306909399</v>
      </c>
      <c r="E43" s="27">
        <f>(('Export '!E15)/(Data!$L50)/(('COL to World'!E28)/'COL to World'!$L28))</f>
        <v>0.37031619020950762</v>
      </c>
      <c r="F43" s="27">
        <f>(('Export '!F15)/(Data!$L50)/(('COL to World'!F28)/'COL to World'!$L28))</f>
        <v>0.30542312421408813</v>
      </c>
      <c r="G43" s="27">
        <f>(('Export '!G15)/(Data!$L50)/(('COL to World'!G28)/'COL to World'!$L28))</f>
        <v>4.5145170421345797E-2</v>
      </c>
      <c r="H43" s="27">
        <f>(('Export '!H15)/(Data!$L50)/(('COL to World'!H28)/'COL to World'!$L28))</f>
        <v>0.26199087034077556</v>
      </c>
      <c r="I43" s="27">
        <f>(('Export '!I15)/(Data!$L50)/(('COL to World'!I28)/'COL to World'!$L28))</f>
        <v>0.30918254807347012</v>
      </c>
      <c r="J43" s="27">
        <f>(('Export '!J15)/(Data!$L50)/(('COL to World'!J28)/'COL to World'!$L28))</f>
        <v>0.60836634248399279</v>
      </c>
      <c r="K43" s="27">
        <f>(('Export '!K15)/(Data!$L50)/(('COL to World'!K28)/'COL to World'!$L28))</f>
        <v>0.63540227894298795</v>
      </c>
      <c r="L43" s="2" t="str">
        <f>IF(Tabla191011131432[[#This Row],[Indice de Balassa (1)]]&gt;0.33,"VENTAJA","INTRAPRODUCTO")</f>
        <v>VENTAJA</v>
      </c>
      <c r="M43" s="2" t="str">
        <f>IF(Tabla191011131432[[#This Row],[Indice de Balassa (2)]]&gt;0.33,"VENTAJA","INTRAPRODUCTO")</f>
        <v>INTRAPRODUCTO</v>
      </c>
      <c r="N43" s="2" t="str">
        <f>IF(Tabla191011131432[[#This Row],[Indice de Balassa (3)]]&gt;0.33,"VENTAJA","INTRAPRODUCTO")</f>
        <v>VENTAJA</v>
      </c>
      <c r="O43" s="2" t="str">
        <f>IF(Tabla191011131432[[#This Row],[Indice de Balassa (4)]]&gt;0.33,"VENTAJA","INTRAPRODUCTO")</f>
        <v>VENTAJA</v>
      </c>
      <c r="P43" s="2" t="str">
        <f>IF(Tabla191011131432[[#This Row],[Indice de Balassa (5)]]&gt;0.33,"VENTAJA","INTRAPRODUCTO")</f>
        <v>INTRAPRODUCTO</v>
      </c>
      <c r="Q43" s="2" t="str">
        <f>IF(Tabla191011131432[[#This Row],[Indice de Balassa (6)]]&gt;0.33,"VENTAJA","INTRAPRODUCTO")</f>
        <v>INTRAPRODUCTO</v>
      </c>
      <c r="R43" s="2" t="str">
        <f>IF(Tabla191011131432[[#This Row],[Indice de Balassa (7)]]&gt;0.33,"VENTAJA","INTRAPRODUCTO")</f>
        <v>INTRAPRODUCTO</v>
      </c>
      <c r="S43" s="2" t="str">
        <f>IF(Tabla191011131432[[#This Row],[Indice de Balassa (8)]]&gt;0.33,"VENTAJA","INTRAPRODUCTO")</f>
        <v>INTRAPRODUCTO</v>
      </c>
      <c r="T43" s="2" t="str">
        <f>IF(Tabla191011131432[[#This Row],[Indice de Balassa (9)]]&gt;0.33,"VENTAJA","INTRAPRODUCTO")</f>
        <v>VENTAJA</v>
      </c>
      <c r="U43" s="2" t="str">
        <f>IF(Tabla191011131432[[#This Row],[Indice de Balassa  (10)]]&gt;0.33,"VENTAJA","INTRAPRODUCTO")</f>
        <v>VENTAJA</v>
      </c>
    </row>
    <row r="44" spans="1:32" x14ac:dyDescent="0.25">
      <c r="A44" s="26">
        <v>2009</v>
      </c>
      <c r="B44" s="27">
        <f>(('Export '!B16)/(Data!$L51)/(('COL to World'!B29)/'COL to World'!$L29))</f>
        <v>1.3211500847923721</v>
      </c>
      <c r="C44" s="27">
        <f>(('Export '!C16)/(Data!$L51)/(('COL to World'!C29)/'COL to World'!$L29))</f>
        <v>0.24743458035824231</v>
      </c>
      <c r="D44" s="27">
        <f>(('Export '!D16)/(Data!$L51)/(('COL to World'!D29)/'COL to World'!$L29))</f>
        <v>1.210105428809279</v>
      </c>
      <c r="E44" s="27">
        <f>(('Export '!E16)/(Data!$L51)/(('COL to World'!E29)/'COL to World'!$L29))</f>
        <v>0.47622653730985043</v>
      </c>
      <c r="F44" s="27">
        <f>(('Export '!F16)/(Data!$L51)/(('COL to World'!F29)/'COL to World'!$L29))</f>
        <v>0.30384047405514003</v>
      </c>
      <c r="G44" s="27">
        <f>(('Export '!G16)/(Data!$L51)/(('COL to World'!G29)/'COL to World'!$L29))</f>
        <v>5.2770988113900012E-2</v>
      </c>
      <c r="H44" s="27">
        <f>(('Export '!H16)/(Data!$L51)/(('COL to World'!H29)/'COL to World'!$L29))</f>
        <v>0.20809726404479401</v>
      </c>
      <c r="I44" s="27">
        <f>(('Export '!I16)/(Data!$L51)/(('COL to World'!I29)/'COL to World'!$L29))</f>
        <v>0.26511128983516696</v>
      </c>
      <c r="J44" s="27">
        <f>(('Export '!J16)/(Data!$L51)/(('COL to World'!J29)/'COL to World'!$L29))</f>
        <v>0.55382776837486281</v>
      </c>
      <c r="K44" s="27">
        <f>(('Export '!K16)/(Data!$L51)/(('COL to World'!K29)/'COL to World'!$L29))</f>
        <v>0.31465524535301204</v>
      </c>
      <c r="L44" s="2" t="str">
        <f>IF(Tabla191011131432[[#This Row],[Indice de Balassa (1)]]&gt;0.33,"VENTAJA","INTRAPRODUCTO")</f>
        <v>VENTAJA</v>
      </c>
      <c r="M44" s="2" t="str">
        <f>IF(Tabla191011131432[[#This Row],[Indice de Balassa (2)]]&gt;0.33,"VENTAJA","INTRAPRODUCTO")</f>
        <v>INTRAPRODUCTO</v>
      </c>
      <c r="N44" s="2" t="str">
        <f>IF(Tabla191011131432[[#This Row],[Indice de Balassa (3)]]&gt;0.33,"VENTAJA","INTRAPRODUCTO")</f>
        <v>VENTAJA</v>
      </c>
      <c r="O44" s="2" t="str">
        <f>IF(Tabla191011131432[[#This Row],[Indice de Balassa (4)]]&gt;0.33,"VENTAJA","INTRAPRODUCTO")</f>
        <v>VENTAJA</v>
      </c>
      <c r="P44" s="2" t="str">
        <f>IF(Tabla191011131432[[#This Row],[Indice de Balassa (5)]]&gt;0.33,"VENTAJA","INTRAPRODUCTO")</f>
        <v>INTRAPRODUCTO</v>
      </c>
      <c r="Q44" s="2" t="str">
        <f>IF(Tabla191011131432[[#This Row],[Indice de Balassa (6)]]&gt;0.33,"VENTAJA","INTRAPRODUCTO")</f>
        <v>INTRAPRODUCTO</v>
      </c>
      <c r="R44" s="2" t="str">
        <f>IF(Tabla191011131432[[#This Row],[Indice de Balassa (7)]]&gt;0.33,"VENTAJA","INTRAPRODUCTO")</f>
        <v>INTRAPRODUCTO</v>
      </c>
      <c r="S44" s="2" t="str">
        <f>IF(Tabla191011131432[[#This Row],[Indice de Balassa (8)]]&gt;0.33,"VENTAJA","INTRAPRODUCTO")</f>
        <v>INTRAPRODUCTO</v>
      </c>
      <c r="T44" s="2" t="str">
        <f>IF(Tabla191011131432[[#This Row],[Indice de Balassa (9)]]&gt;0.33,"VENTAJA","INTRAPRODUCTO")</f>
        <v>VENTAJA</v>
      </c>
      <c r="U44" s="2" t="str">
        <f>IF(Tabla191011131432[[#This Row],[Indice de Balassa  (10)]]&gt;0.33,"VENTAJA","INTRAPRODUCTO")</f>
        <v>INTRAPRODUCTO</v>
      </c>
    </row>
    <row r="45" spans="1:32" x14ac:dyDescent="0.25">
      <c r="A45" s="26">
        <v>2010</v>
      </c>
      <c r="B45" s="27">
        <f>(('Export '!B17)/(Data!$L52)/(('COL to World'!B30)/'COL to World'!$L30))</f>
        <v>1.30909011021013</v>
      </c>
      <c r="C45" s="27">
        <f>(('Export '!C17)/(Data!$L52)/(('COL to World'!C30)/'COL to World'!$L30))</f>
        <v>0.31229071391139424</v>
      </c>
      <c r="D45" s="27">
        <f>(('Export '!D17)/(Data!$L52)/(('COL to World'!D30)/'COL to World'!$L30))</f>
        <v>0.74210284495189272</v>
      </c>
      <c r="E45" s="27">
        <f>(('Export '!E17)/(Data!$L52)/(('COL to World'!E30)/'COL to World'!$L30))</f>
        <v>0.60703254873172374</v>
      </c>
      <c r="F45" s="27">
        <f>(('Export '!F17)/(Data!$L52)/(('COL to World'!F30)/'COL to World'!$L30))</f>
        <v>0.34460027398767484</v>
      </c>
      <c r="G45" s="27">
        <f>(('Export '!G17)/(Data!$L52)/(('COL to World'!G30)/'COL to World'!$L30))</f>
        <v>5.1170179496587379E-2</v>
      </c>
      <c r="H45" s="27">
        <f>(('Export '!H17)/(Data!$L52)/(('COL to World'!H30)/'COL to World'!$L30))</f>
        <v>0.22578345783570436</v>
      </c>
      <c r="I45" s="27">
        <f>(('Export '!I17)/(Data!$L52)/(('COL to World'!I30)/'COL to World'!$L30))</f>
        <v>0.36849239395647959</v>
      </c>
      <c r="J45" s="27">
        <f>(('Export '!J17)/(Data!$L52)/(('COL to World'!J30)/'COL to World'!$L30))</f>
        <v>0.50426581249217439</v>
      </c>
      <c r="K45" s="27">
        <f>(('Export '!K17)/(Data!$L52)/(('COL to World'!K30)/'COL to World'!$L30))</f>
        <v>0.31566577248520067</v>
      </c>
      <c r="L45" s="2" t="str">
        <f>IF(Tabla191011131432[[#This Row],[Indice de Balassa (1)]]&gt;0.33,"VENTAJA","INTRAPRODUCTO")</f>
        <v>VENTAJA</v>
      </c>
      <c r="M45" s="2" t="str">
        <f>IF(Tabla191011131432[[#This Row],[Indice de Balassa (2)]]&gt;0.33,"VENTAJA","INTRAPRODUCTO")</f>
        <v>INTRAPRODUCTO</v>
      </c>
      <c r="N45" s="2" t="str">
        <f>IF(Tabla191011131432[[#This Row],[Indice de Balassa (3)]]&gt;0.33,"VENTAJA","INTRAPRODUCTO")</f>
        <v>VENTAJA</v>
      </c>
      <c r="O45" s="2" t="str">
        <f>IF(Tabla191011131432[[#This Row],[Indice de Balassa (4)]]&gt;0.33,"VENTAJA","INTRAPRODUCTO")</f>
        <v>VENTAJA</v>
      </c>
      <c r="P45" s="2" t="str">
        <f>IF(Tabla191011131432[[#This Row],[Indice de Balassa (5)]]&gt;0.33,"VENTAJA","INTRAPRODUCTO")</f>
        <v>VENTAJA</v>
      </c>
      <c r="Q45" s="2" t="str">
        <f>IF(Tabla191011131432[[#This Row],[Indice de Balassa (6)]]&gt;0.33,"VENTAJA","INTRAPRODUCTO")</f>
        <v>INTRAPRODUCTO</v>
      </c>
      <c r="R45" s="2" t="str">
        <f>IF(Tabla191011131432[[#This Row],[Indice de Balassa (7)]]&gt;0.33,"VENTAJA","INTRAPRODUCTO")</f>
        <v>INTRAPRODUCTO</v>
      </c>
      <c r="S45" s="2" t="str">
        <f>IF(Tabla191011131432[[#This Row],[Indice de Balassa (8)]]&gt;0.33,"VENTAJA","INTRAPRODUCTO")</f>
        <v>VENTAJA</v>
      </c>
      <c r="T45" s="2" t="str">
        <f>IF(Tabla191011131432[[#This Row],[Indice de Balassa (9)]]&gt;0.33,"VENTAJA","INTRAPRODUCTO")</f>
        <v>VENTAJA</v>
      </c>
      <c r="U45" s="2" t="str">
        <f>IF(Tabla191011131432[[#This Row],[Indice de Balassa  (10)]]&gt;0.33,"VENTAJA","INTRAPRODUCTO")</f>
        <v>INTRAPRODUCTO</v>
      </c>
      <c r="Z45" s="22"/>
    </row>
    <row r="46" spans="1:32" x14ac:dyDescent="0.25">
      <c r="A46" s="26">
        <v>2011</v>
      </c>
      <c r="B46" s="27">
        <f>(('Export '!B18)/(Data!$L53)/(('COL to World'!B31)/'COL to World'!$L31))</f>
        <v>1.226405787345503</v>
      </c>
      <c r="C46" s="27">
        <f>(('Export '!C18)/(Data!$L53)/(('COL to World'!C31)/'COL to World'!$L31))</f>
        <v>0.25585028907049623</v>
      </c>
      <c r="D46" s="27">
        <f>(('Export '!D18)/(Data!$L53)/(('COL to World'!D31)/'COL to World'!$L31))</f>
        <v>0.85758860197485465</v>
      </c>
      <c r="E46" s="27">
        <f>(('Export '!E18)/(Data!$L53)/(('COL to World'!E31)/'COL to World'!$L31))</f>
        <v>0.60954182212053654</v>
      </c>
      <c r="F46" s="27">
        <f>(('Export '!F18)/(Data!$L53)/(('COL to World'!F31)/'COL to World'!$L31))</f>
        <v>0.35376719885518021</v>
      </c>
      <c r="G46" s="27">
        <f>(('Export '!G18)/(Data!$L53)/(('COL to World'!G31)/'COL to World'!$L31))</f>
        <v>5.2426746468332459E-2</v>
      </c>
      <c r="H46" s="27">
        <f>(('Export '!H18)/(Data!$L53)/(('COL to World'!H31)/'COL to World'!$L31))</f>
        <v>0.25013801584175771</v>
      </c>
      <c r="I46" s="27">
        <f>(('Export '!I18)/(Data!$L53)/(('COL to World'!I31)/'COL to World'!$L31))</f>
        <v>0.37678572329088827</v>
      </c>
      <c r="J46" s="27">
        <f>(('Export '!J18)/(Data!$L53)/(('COL to World'!J31)/'COL to World'!$L31))</f>
        <v>0.54183295749237426</v>
      </c>
      <c r="K46" s="27">
        <f>(('Export '!K18)/(Data!$L53)/(('COL to World'!K31)/'COL to World'!$L31))</f>
        <v>3.859946661696359E-2</v>
      </c>
      <c r="L46" s="2" t="str">
        <f>IF(Tabla191011131432[[#This Row],[Indice de Balassa (1)]]&gt;0.33,"VENTAJA","INTRAPRODUCTO")</f>
        <v>VENTAJA</v>
      </c>
      <c r="M46" s="2" t="str">
        <f>IF(Tabla191011131432[[#This Row],[Indice de Balassa (2)]]&gt;0.33,"VENTAJA","INTRAPRODUCTO")</f>
        <v>INTRAPRODUCTO</v>
      </c>
      <c r="N46" s="2" t="str">
        <f>IF(Tabla191011131432[[#This Row],[Indice de Balassa (3)]]&gt;0.33,"VENTAJA","INTRAPRODUCTO")</f>
        <v>VENTAJA</v>
      </c>
      <c r="O46" s="2" t="str">
        <f>IF(Tabla191011131432[[#This Row],[Indice de Balassa (4)]]&gt;0.33,"VENTAJA","INTRAPRODUCTO")</f>
        <v>VENTAJA</v>
      </c>
      <c r="P46" s="2" t="str">
        <f>IF(Tabla191011131432[[#This Row],[Indice de Balassa (5)]]&gt;0.33,"VENTAJA","INTRAPRODUCTO")</f>
        <v>VENTAJA</v>
      </c>
      <c r="Q46" s="2" t="str">
        <f>IF(Tabla191011131432[[#This Row],[Indice de Balassa (6)]]&gt;0.33,"VENTAJA","INTRAPRODUCTO")</f>
        <v>INTRAPRODUCTO</v>
      </c>
      <c r="R46" s="2" t="str">
        <f>IF(Tabla191011131432[[#This Row],[Indice de Balassa (7)]]&gt;0.33,"VENTAJA","INTRAPRODUCTO")</f>
        <v>INTRAPRODUCTO</v>
      </c>
      <c r="S46" s="2" t="str">
        <f>IF(Tabla191011131432[[#This Row],[Indice de Balassa (8)]]&gt;0.33,"VENTAJA","INTRAPRODUCTO")</f>
        <v>VENTAJA</v>
      </c>
      <c r="T46" s="2" t="str">
        <f>IF(Tabla191011131432[[#This Row],[Indice de Balassa (9)]]&gt;0.33,"VENTAJA","INTRAPRODUCTO")</f>
        <v>VENTAJA</v>
      </c>
      <c r="U46" s="2" t="str">
        <f>IF(Tabla191011131432[[#This Row],[Indice de Balassa  (10)]]&gt;0.33,"VENTAJA","INTRAPRODUCTO")</f>
        <v>INTRAPRODUCTO</v>
      </c>
    </row>
    <row r="47" spans="1:32" x14ac:dyDescent="0.25">
      <c r="A47" s="26">
        <v>2012</v>
      </c>
      <c r="B47" s="27">
        <f>(('Export '!B19)/(Data!$L54)/(('COL to World'!B32)/'COL to World'!$L32))</f>
        <v>1.2287017052754512</v>
      </c>
      <c r="C47" s="27">
        <f>(('Export '!C19)/(Data!$L54)/(('COL to World'!C32)/'COL to World'!$L32))</f>
        <v>0.343737704618016</v>
      </c>
      <c r="D47" s="27">
        <f>(('Export '!D19)/(Data!$L54)/(('COL to World'!D32)/'COL to World'!$L32))</f>
        <v>0.67543242474517717</v>
      </c>
      <c r="E47" s="27">
        <f>(('Export '!E19)/(Data!$L54)/(('COL to World'!E32)/'COL to World'!$L32))</f>
        <v>0.63303388005134364</v>
      </c>
      <c r="F47" s="27">
        <f>(('Export '!F19)/(Data!$L54)/(('COL to World'!F32)/'COL to World'!$L32))</f>
        <v>0.37869238639258529</v>
      </c>
      <c r="G47" s="27">
        <f>(('Export '!G19)/(Data!$L54)/(('COL to World'!G32)/'COL to World'!$L32))</f>
        <v>7.103324662352091E-2</v>
      </c>
      <c r="H47" s="27">
        <f>(('Export '!H19)/(Data!$L54)/(('COL to World'!H32)/'COL to World'!$L32))</f>
        <v>0.26257731518589933</v>
      </c>
      <c r="I47" s="27">
        <f>(('Export '!I19)/(Data!$L54)/(('COL to World'!I32)/'COL to World'!$L32))</f>
        <v>0.42668421545503094</v>
      </c>
      <c r="J47" s="27">
        <f>(('Export '!J19)/(Data!$L54)/(('COL to World'!J32)/'COL to World'!$L32))</f>
        <v>0.48290211957305007</v>
      </c>
      <c r="K47" s="27">
        <f>(('Export '!K19)/(Data!$L54)/(('COL to World'!K32)/'COL to World'!$L32))</f>
        <v>9.2618055974057825E-2</v>
      </c>
      <c r="L47" s="2" t="str">
        <f>IF(Tabla191011131432[[#This Row],[Indice de Balassa (1)]]&gt;0.33,"VENTAJA","INTRAPRODUCTO")</f>
        <v>VENTAJA</v>
      </c>
      <c r="M47" s="2" t="str">
        <f>IF(Tabla191011131432[[#This Row],[Indice de Balassa (2)]]&gt;0.33,"VENTAJA","INTRAPRODUCTO")</f>
        <v>VENTAJA</v>
      </c>
      <c r="N47" s="2" t="str">
        <f>IF(Tabla191011131432[[#This Row],[Indice de Balassa (3)]]&gt;0.33,"VENTAJA","INTRAPRODUCTO")</f>
        <v>VENTAJA</v>
      </c>
      <c r="O47" s="2" t="str">
        <f>IF(Tabla191011131432[[#This Row],[Indice de Balassa (4)]]&gt;0.33,"VENTAJA","INTRAPRODUCTO")</f>
        <v>VENTAJA</v>
      </c>
      <c r="P47" s="2" t="str">
        <f>IF(Tabla191011131432[[#This Row],[Indice de Balassa (5)]]&gt;0.33,"VENTAJA","INTRAPRODUCTO")</f>
        <v>VENTAJA</v>
      </c>
      <c r="Q47" s="2" t="str">
        <f>IF(Tabla191011131432[[#This Row],[Indice de Balassa (6)]]&gt;0.33,"VENTAJA","INTRAPRODUCTO")</f>
        <v>INTRAPRODUCTO</v>
      </c>
      <c r="R47" s="2" t="str">
        <f>IF(Tabla191011131432[[#This Row],[Indice de Balassa (7)]]&gt;0.33,"VENTAJA","INTRAPRODUCTO")</f>
        <v>INTRAPRODUCTO</v>
      </c>
      <c r="S47" s="2" t="str">
        <f>IF(Tabla191011131432[[#This Row],[Indice de Balassa (8)]]&gt;0.33,"VENTAJA","INTRAPRODUCTO")</f>
        <v>VENTAJA</v>
      </c>
      <c r="T47" s="2" t="str">
        <f>IF(Tabla191011131432[[#This Row],[Indice de Balassa (9)]]&gt;0.33,"VENTAJA","INTRAPRODUCTO")</f>
        <v>VENTAJA</v>
      </c>
      <c r="U47" s="2" t="str">
        <f>IF(Tabla191011131432[[#This Row],[Indice de Balassa  (10)]]&gt;0.33,"VENTAJA","INTRAPRODUCTO")</f>
        <v>INTRAPRODUCTO</v>
      </c>
    </row>
    <row r="48" spans="1:32" x14ac:dyDescent="0.25">
      <c r="A48" s="26">
        <v>2013</v>
      </c>
      <c r="B48" s="27">
        <f>(('Export '!B20)/(Data!$L55)/(('COL to World'!B33)/'COL to World'!$L33))</f>
        <v>1.2248255783262487</v>
      </c>
      <c r="C48" s="27">
        <f>(('Export '!C20)/(Data!$L55)/(('COL to World'!C33)/'COL to World'!$L33))</f>
        <v>0.35338513742711336</v>
      </c>
      <c r="D48" s="27">
        <f>(('Export '!D20)/(Data!$L55)/(('COL to World'!D33)/'COL to World'!$L33))</f>
        <v>0.61540957929705398</v>
      </c>
      <c r="E48" s="27">
        <f>(('Export '!E20)/(Data!$L55)/(('COL to World'!E33)/'COL to World'!$L33))</f>
        <v>0.89219824545487625</v>
      </c>
      <c r="F48" s="27">
        <f>(('Export '!F20)/(Data!$L55)/(('COL to World'!F33)/'COL to World'!$L33))</f>
        <v>0.42812256335304394</v>
      </c>
      <c r="G48" s="27">
        <f>(('Export '!G20)/(Data!$L55)/(('COL to World'!G33)/'COL to World'!$L33))</f>
        <v>4.1786393751205138E-2</v>
      </c>
      <c r="H48" s="27">
        <f>(('Export '!H20)/(Data!$L55)/(('COL to World'!H33)/'COL to World'!$L33))</f>
        <v>0.22006826934469553</v>
      </c>
      <c r="I48" s="27">
        <f>(('Export '!I20)/(Data!$L55)/(('COL to World'!I33)/'COL to World'!$L33))</f>
        <v>0.45236597730877143</v>
      </c>
      <c r="J48" s="27">
        <f>(('Export '!J20)/(Data!$L55)/(('COL to World'!J33)/'COL to World'!$L33))</f>
        <v>0.76157668767773745</v>
      </c>
      <c r="K48" s="27">
        <f>(('Export '!K20)/(Data!$L55)/(('COL to World'!K33)/'COL to World'!$L33))</f>
        <v>0.21140622074354418</v>
      </c>
      <c r="L48" s="2" t="str">
        <f>IF(Tabla191011131432[[#This Row],[Indice de Balassa (1)]]&gt;0.33,"VENTAJA","INTRAPRODUCTO")</f>
        <v>VENTAJA</v>
      </c>
      <c r="M48" s="2" t="str">
        <f>IF(Tabla191011131432[[#This Row],[Indice de Balassa (2)]]&gt;0.33,"VENTAJA","INTRAPRODUCTO")</f>
        <v>VENTAJA</v>
      </c>
      <c r="N48" s="2" t="str">
        <f>IF(Tabla191011131432[[#This Row],[Indice de Balassa (3)]]&gt;0.33,"VENTAJA","INTRAPRODUCTO")</f>
        <v>VENTAJA</v>
      </c>
      <c r="O48" s="2" t="str">
        <f>IF(Tabla191011131432[[#This Row],[Indice de Balassa (4)]]&gt;0.33,"VENTAJA","INTRAPRODUCTO")</f>
        <v>VENTAJA</v>
      </c>
      <c r="P48" s="2" t="str">
        <f>IF(Tabla191011131432[[#This Row],[Indice de Balassa (5)]]&gt;0.33,"VENTAJA","INTRAPRODUCTO")</f>
        <v>VENTAJA</v>
      </c>
      <c r="Q48" s="2" t="str">
        <f>IF(Tabla191011131432[[#This Row],[Indice de Balassa (6)]]&gt;0.33,"VENTAJA","INTRAPRODUCTO")</f>
        <v>INTRAPRODUCTO</v>
      </c>
      <c r="R48" s="2" t="str">
        <f>IF(Tabla191011131432[[#This Row],[Indice de Balassa (7)]]&gt;0.33,"VENTAJA","INTRAPRODUCTO")</f>
        <v>INTRAPRODUCTO</v>
      </c>
      <c r="S48" s="2" t="str">
        <f>IF(Tabla191011131432[[#This Row],[Indice de Balassa (8)]]&gt;0.33,"VENTAJA","INTRAPRODUCTO")</f>
        <v>VENTAJA</v>
      </c>
      <c r="T48" s="2" t="str">
        <f>IF(Tabla191011131432[[#This Row],[Indice de Balassa (9)]]&gt;0.33,"VENTAJA","INTRAPRODUCTO")</f>
        <v>VENTAJA</v>
      </c>
      <c r="U48" s="2" t="str">
        <f>IF(Tabla191011131432[[#This Row],[Indice de Balassa  (10)]]&gt;0.33,"VENTAJA","INTRAPRODUCTO")</f>
        <v>INTRAPRODUCTO</v>
      </c>
    </row>
    <row r="49" spans="1:41" x14ac:dyDescent="0.25">
      <c r="A49" s="26">
        <v>2014</v>
      </c>
      <c r="B49" s="27">
        <f>(('Export '!B21)/(Data!$L56)/(('COL to World'!B34)/'COL to World'!$L34))</f>
        <v>1.1171134508161824</v>
      </c>
      <c r="C49" s="27">
        <f>(('Export '!C21)/(Data!$L56)/(('COL to World'!C34)/'COL to World'!$L34))</f>
        <v>0.48362331196537239</v>
      </c>
      <c r="D49" s="27">
        <f>(('Export '!D21)/(Data!$L56)/(('COL to World'!D34)/'COL to World'!$L34))</f>
        <v>1.0909451227291294</v>
      </c>
      <c r="E49" s="27">
        <f>(('Export '!E21)/(Data!$L56)/(('COL to World'!E34)/'COL to World'!$L34))</f>
        <v>1.1026741602376577</v>
      </c>
      <c r="F49" s="27">
        <f>(('Export '!F21)/(Data!$L56)/(('COL to World'!F34)/'COL to World'!$L34))</f>
        <v>0.65774066024399735</v>
      </c>
      <c r="G49" s="27">
        <f>(('Export '!G21)/(Data!$L56)/(('COL to World'!G34)/'COL to World'!$L34))</f>
        <v>9.8748223561053033E-2</v>
      </c>
      <c r="H49" s="27">
        <f>(('Export '!H21)/(Data!$L56)/(('COL to World'!H34)/'COL to World'!$L34))</f>
        <v>0.37681055221758364</v>
      </c>
      <c r="I49" s="27">
        <f>(('Export '!I21)/(Data!$L56)/(('COL to World'!I34)/'COL to World'!$L34))</f>
        <v>0.53896997031828198</v>
      </c>
      <c r="J49" s="27">
        <f>(('Export '!J21)/(Data!$L56)/(('COL to World'!J34)/'COL to World'!$L34))</f>
        <v>0.92679332182004037</v>
      </c>
      <c r="K49" s="27">
        <f>(('Export '!K21)/(Data!$L56)/(('COL to World'!K34)/'COL to World'!$L34))</f>
        <v>0.26525174017070341</v>
      </c>
      <c r="L49" s="2" t="str">
        <f>IF(Tabla191011131432[[#This Row],[Indice de Balassa (1)]]&gt;0.33,"VENTAJA","INTRAPRODUCTO")</f>
        <v>VENTAJA</v>
      </c>
      <c r="M49" s="2" t="str">
        <f>IF(Tabla191011131432[[#This Row],[Indice de Balassa (2)]]&gt;0.33,"VENTAJA","INTRAPRODUCTO")</f>
        <v>VENTAJA</v>
      </c>
      <c r="N49" s="2" t="str">
        <f>IF(Tabla191011131432[[#This Row],[Indice de Balassa (3)]]&gt;0.33,"VENTAJA","INTRAPRODUCTO")</f>
        <v>VENTAJA</v>
      </c>
      <c r="O49" s="2" t="str">
        <f>IF(Tabla191011131432[[#This Row],[Indice de Balassa (4)]]&gt;0.33,"VENTAJA","INTRAPRODUCTO")</f>
        <v>VENTAJA</v>
      </c>
      <c r="P49" s="2" t="str">
        <f>IF(Tabla191011131432[[#This Row],[Indice de Balassa (5)]]&gt;0.33,"VENTAJA","INTRAPRODUCTO")</f>
        <v>VENTAJA</v>
      </c>
      <c r="Q49" s="2" t="str">
        <f>IF(Tabla191011131432[[#This Row],[Indice de Balassa (6)]]&gt;0.33,"VENTAJA","INTRAPRODUCTO")</f>
        <v>INTRAPRODUCTO</v>
      </c>
      <c r="R49" s="2" t="str">
        <f>IF(Tabla191011131432[[#This Row],[Indice de Balassa (7)]]&gt;0.33,"VENTAJA","INTRAPRODUCTO")</f>
        <v>VENTAJA</v>
      </c>
      <c r="S49" s="2" t="str">
        <f>IF(Tabla191011131432[[#This Row],[Indice de Balassa (8)]]&gt;0.33,"VENTAJA","INTRAPRODUCTO")</f>
        <v>VENTAJA</v>
      </c>
      <c r="T49" s="2" t="str">
        <f>IF(Tabla191011131432[[#This Row],[Indice de Balassa (9)]]&gt;0.33,"VENTAJA","INTRAPRODUCTO")</f>
        <v>VENTAJA</v>
      </c>
      <c r="U49" s="2" t="str">
        <f>IF(Tabla191011131432[[#This Row],[Indice de Balassa  (10)]]&gt;0.33,"VENTAJA","INTRAPRODUCTO")</f>
        <v>INTRAPRODUCTO</v>
      </c>
    </row>
    <row r="50" spans="1:41" x14ac:dyDescent="0.25">
      <c r="A50" s="26">
        <v>2015</v>
      </c>
      <c r="B50" s="27">
        <f>(('Export '!B22)/(Data!$L57)/(('COL to World'!B35)/'COL to World'!$L35))</f>
        <v>1.1777930018016818</v>
      </c>
      <c r="C50" s="27">
        <f>(('Export '!C22)/(Data!$L57)/(('COL to World'!C35)/'COL to World'!$L35))</f>
        <v>0.4985490302411551</v>
      </c>
      <c r="D50" s="27">
        <f>(('Export '!D22)/(Data!$L57)/(('COL to World'!D35)/'COL to World'!$L35))</f>
        <v>1.043447991440785</v>
      </c>
      <c r="E50" s="27">
        <f>(('Export '!E22)/(Data!$L57)/(('COL to World'!E35)/'COL to World'!$L35))</f>
        <v>1.2818862561117104</v>
      </c>
      <c r="F50" s="27">
        <f>(('Export '!F22)/(Data!$L57)/(('COL to World'!F35)/'COL to World'!$L35))</f>
        <v>0.73903784744744838</v>
      </c>
      <c r="G50" s="27">
        <f>(('Export '!G22)/(Data!$L57)/(('COL to World'!G35)/'COL to World'!$L35))</f>
        <v>0.12865132485391184</v>
      </c>
      <c r="H50" s="27">
        <f>(('Export '!H22)/(Data!$L57)/(('COL to World'!H35)/'COL to World'!$L35))</f>
        <v>0.2887636800279782</v>
      </c>
      <c r="I50" s="27">
        <f>(('Export '!I22)/(Data!$L57)/(('COL to World'!I35)/'COL to World'!$L35))</f>
        <v>0.61191090902737899</v>
      </c>
      <c r="J50" s="27">
        <f>(('Export '!J22)/(Data!$L57)/(('COL to World'!J35)/'COL to World'!$L35))</f>
        <v>0.72047043798031341</v>
      </c>
      <c r="K50" s="27">
        <f>(('Export '!K22)/(Data!$L57)/(('COL to World'!K35)/'COL to World'!$L35))</f>
        <v>0.40025949948072315</v>
      </c>
      <c r="L50" s="2" t="str">
        <f>IF(Tabla191011131432[[#This Row],[Indice de Balassa (1)]]&gt;0.33,"VENTAJA","INTRAPRODUCTO")</f>
        <v>VENTAJA</v>
      </c>
      <c r="M50" s="2" t="str">
        <f>IF(Tabla191011131432[[#This Row],[Indice de Balassa (2)]]&gt;0.33,"VENTAJA","INTRAPRODUCTO")</f>
        <v>VENTAJA</v>
      </c>
      <c r="N50" s="2" t="str">
        <f>IF(Tabla191011131432[[#This Row],[Indice de Balassa (3)]]&gt;0.33,"VENTAJA","INTRAPRODUCTO")</f>
        <v>VENTAJA</v>
      </c>
      <c r="O50" s="2" t="str">
        <f>IF(Tabla191011131432[[#This Row],[Indice de Balassa (4)]]&gt;0.33,"VENTAJA","INTRAPRODUCTO")</f>
        <v>VENTAJA</v>
      </c>
      <c r="P50" s="2" t="str">
        <f>IF(Tabla191011131432[[#This Row],[Indice de Balassa (5)]]&gt;0.33,"VENTAJA","INTRAPRODUCTO")</f>
        <v>VENTAJA</v>
      </c>
      <c r="Q50" s="2" t="str">
        <f>IF(Tabla191011131432[[#This Row],[Indice de Balassa (6)]]&gt;0.33,"VENTAJA","INTRAPRODUCTO")</f>
        <v>INTRAPRODUCTO</v>
      </c>
      <c r="R50" s="2" t="str">
        <f>IF(Tabla191011131432[[#This Row],[Indice de Balassa (7)]]&gt;0.33,"VENTAJA","INTRAPRODUCTO")</f>
        <v>INTRAPRODUCTO</v>
      </c>
      <c r="S50" s="2" t="str">
        <f>IF(Tabla191011131432[[#This Row],[Indice de Balassa (8)]]&gt;0.33,"VENTAJA","INTRAPRODUCTO")</f>
        <v>VENTAJA</v>
      </c>
      <c r="T50" s="2" t="str">
        <f>IF(Tabla191011131432[[#This Row],[Indice de Balassa (9)]]&gt;0.33,"VENTAJA","INTRAPRODUCTO")</f>
        <v>VENTAJA</v>
      </c>
      <c r="U50" s="2" t="str">
        <f>IF(Tabla191011131432[[#This Row],[Indice de Balassa  (10)]]&gt;0.33,"VENTAJA","INTRAPRODUCTO")</f>
        <v>VENTAJA</v>
      </c>
    </row>
    <row r="51" spans="1:41" x14ac:dyDescent="0.25">
      <c r="A51" t="s">
        <v>55</v>
      </c>
    </row>
    <row r="53" spans="1:41" ht="15.75" x14ac:dyDescent="0.25">
      <c r="A53" s="109" t="s">
        <v>15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</row>
    <row r="54" spans="1:41" x14ac:dyDescent="0.25">
      <c r="A54" s="24" t="s">
        <v>1</v>
      </c>
      <c r="B54" s="25" t="s">
        <v>297</v>
      </c>
      <c r="C54" s="25" t="s">
        <v>298</v>
      </c>
      <c r="D54" s="25" t="s">
        <v>299</v>
      </c>
      <c r="E54" s="25" t="s">
        <v>300</v>
      </c>
      <c r="F54" s="25" t="s">
        <v>301</v>
      </c>
      <c r="G54" s="25" t="s">
        <v>302</v>
      </c>
      <c r="H54" s="25" t="s">
        <v>303</v>
      </c>
      <c r="I54" s="25" t="s">
        <v>304</v>
      </c>
      <c r="J54" s="25" t="s">
        <v>305</v>
      </c>
      <c r="K54" s="25" t="s">
        <v>306</v>
      </c>
      <c r="L54" s="24" t="s">
        <v>287</v>
      </c>
      <c r="M54" s="24" t="s">
        <v>288</v>
      </c>
      <c r="N54" s="24" t="s">
        <v>289</v>
      </c>
      <c r="O54" s="24" t="s">
        <v>290</v>
      </c>
      <c r="P54" s="24" t="s">
        <v>291</v>
      </c>
      <c r="Q54" s="24" t="s">
        <v>292</v>
      </c>
      <c r="R54" s="24" t="s">
        <v>293</v>
      </c>
      <c r="S54" s="24" t="s">
        <v>294</v>
      </c>
      <c r="T54" s="24" t="s">
        <v>295</v>
      </c>
      <c r="U54" s="24" t="s">
        <v>296</v>
      </c>
    </row>
    <row r="55" spans="1:41" x14ac:dyDescent="0.25">
      <c r="A55" s="26">
        <v>1995</v>
      </c>
      <c r="B55" s="97">
        <f>1-('Balanza c '!B2/'Apertura '!B108)</f>
        <v>0.30449864290174744</v>
      </c>
      <c r="C55" s="97">
        <f>1-('Balanza c '!C2/'Apertura '!C108)</f>
        <v>1.4552386402795734</v>
      </c>
      <c r="D55" s="97">
        <f>1-('Balanza c '!D2/'Apertura '!D108)</f>
        <v>1.2696912533896305</v>
      </c>
      <c r="E55" s="97">
        <f>1-('Balanza c '!E2/'Apertura '!E108)</f>
        <v>0.5105929250868777</v>
      </c>
      <c r="F55" s="97">
        <f>1-('Balanza c '!F2/'Apertura '!F108)</f>
        <v>1.6581116681806689</v>
      </c>
      <c r="G55" s="97">
        <f>1-('Balanza c '!G2/'Apertura '!G108)</f>
        <v>1.981965994517132</v>
      </c>
      <c r="H55" s="97">
        <f>1-('Balanza c '!H2/'Apertura '!H108)</f>
        <v>1.8834043068496547</v>
      </c>
      <c r="I55" s="97">
        <f>1-('Balanza c '!I2/'Apertura '!I108)</f>
        <v>1.9668314332492711</v>
      </c>
      <c r="J55" s="97">
        <f>1-('Balanza c '!J2/'Apertura '!J108)</f>
        <v>1.9861884937862477</v>
      </c>
      <c r="K55" s="97">
        <f>1-('Balanza c '!K2/'Apertura '!K108)</f>
        <v>1.9455341100854904</v>
      </c>
      <c r="L55" s="2" t="str">
        <f>IF(Tabla19101113141233[[#This Row],[IGLL (1)]]&gt;0.33,"COMERCIO INTRAINDUSTRIAL","INDICIOS DE CMRCIO INT")</f>
        <v>INDICIOS DE CMRCIO INT</v>
      </c>
      <c r="M55" s="2" t="str">
        <f>IF(Tabla19101113141233[[#This Row],[IGLL (2)]]&gt;0.33,"COMERCIO INTRAINDUSTRIAL","INDICIOS DE CMRCIO INT")</f>
        <v>COMERCIO INTRAINDUSTRIAL</v>
      </c>
      <c r="N55" s="2" t="str">
        <f>IF(Tabla19101113141233[[#This Row],[IGLL (3)]]&gt;0.33,"COMERCIO INTRAINDUSTRIAL","INDICIOS DE CMRCIO INT")</f>
        <v>COMERCIO INTRAINDUSTRIAL</v>
      </c>
      <c r="O55" s="2" t="str">
        <f>IF(Tabla19101113141233[[#This Row],[IGLL (4)]]&gt;0.33,"COMERCIO INTRAINDUSTRIAL","INDICIOS DE CMRCIO INT")</f>
        <v>COMERCIO INTRAINDUSTRIAL</v>
      </c>
      <c r="P55" s="2" t="str">
        <f>IF(Tabla19101113141233[[#This Row],[IGLL (5)]]&gt;0.33,"COMERCIO INTRAINDUSTRIAL","INDICIOS DE CMRCIO INT")</f>
        <v>COMERCIO INTRAINDUSTRIAL</v>
      </c>
      <c r="Q55" s="2" t="str">
        <f>IF(Tabla19101113141233[[#This Row],[IGLL (6)]]&gt;0.33,"COMERCIO INTRAINDUSTRIAL","INDICIOS DE CMRCIO INT")</f>
        <v>COMERCIO INTRAINDUSTRIAL</v>
      </c>
      <c r="R55" s="2" t="str">
        <f>IF(Tabla19101113141233[[#This Row],[IGLL (7)]]&gt;0.33,"COMERCIO INTRAINDUSTRIAL","INDICIOS DE CMRCIO INT")</f>
        <v>COMERCIO INTRAINDUSTRIAL</v>
      </c>
      <c r="S55" s="2" t="str">
        <f>IF(Tabla19101113141233[[#This Row],[IGLL (8)]]&gt;0.33,"COMERCIO INTRAINDUSTRIAL","INDICIOS DE CMRCIO INT")</f>
        <v>COMERCIO INTRAINDUSTRIAL</v>
      </c>
      <c r="T55" s="2" t="str">
        <f>IF(Tabla19101113141233[[#This Row],[IGLL (9)]]&gt;0.33,"COMERCIO INTRAINDUSTRIAL","INDICIOS DE CMRCIO INT")</f>
        <v>COMERCIO INTRAINDUSTRIAL</v>
      </c>
      <c r="U55" s="2" t="str">
        <f>IF(Tabla19101113141233[[#This Row],[IGLL (10)]]&gt;0.33,"COMERCIO INTRAINDUSTRIAL","INDICIOS DE CMRCIO INT")</f>
        <v>COMERCIO INTRAINDUSTRIAL</v>
      </c>
      <c r="W55" s="7" t="s">
        <v>68</v>
      </c>
      <c r="Y55" t="s">
        <v>6</v>
      </c>
      <c r="Z55" s="42"/>
      <c r="AB55" s="44" t="s">
        <v>82</v>
      </c>
      <c r="AD55" s="42"/>
    </row>
    <row r="56" spans="1:41" x14ac:dyDescent="0.25">
      <c r="A56" s="26">
        <v>1996</v>
      </c>
      <c r="B56" s="97">
        <f>1-('Balanza c '!B3/'Apertura '!B109)</f>
        <v>0.34759724424075744</v>
      </c>
      <c r="C56" s="97">
        <f>1-('Balanza c '!C3/'Apertura '!C109)</f>
        <v>1.451483310311096</v>
      </c>
      <c r="D56" s="97">
        <f>1-('Balanza c '!D3/'Apertura '!D109)</f>
        <v>1.2165847777599164</v>
      </c>
      <c r="E56" s="97">
        <f>1-('Balanza c '!E3/'Apertura '!E109)</f>
        <v>0.51345600227138521</v>
      </c>
      <c r="F56" s="97">
        <f>1-('Balanza c '!F3/'Apertura '!F109)</f>
        <v>1.6928077193174906</v>
      </c>
      <c r="G56" s="97">
        <f>1-('Balanza c '!G3/'Apertura '!G109)</f>
        <v>1.9813099998878261</v>
      </c>
      <c r="H56" s="97">
        <f>1-('Balanza c '!H3/'Apertura '!H109)</f>
        <v>1.8791780327392318</v>
      </c>
      <c r="I56" s="97">
        <f>1-('Balanza c '!I3/'Apertura '!I109)</f>
        <v>1.9764962830225974</v>
      </c>
      <c r="J56" s="97">
        <f>1-('Balanza c '!J3/'Apertura '!J109)</f>
        <v>1.987678964130148</v>
      </c>
      <c r="K56" s="97">
        <f>1-('Balanza c '!K3/'Apertura '!K109)</f>
        <v>1.9393620296914702</v>
      </c>
      <c r="L56" s="2" t="str">
        <f>IF(Tabla19101113141233[[#This Row],[IGLL (1)]]&gt;0.33,"COMERCIO INTRAINDUSTRIAL","INDICIOS DE CMRCIO INT")</f>
        <v>COMERCIO INTRAINDUSTRIAL</v>
      </c>
      <c r="M56" s="2" t="str">
        <f>IF(Tabla19101113141233[[#This Row],[IGLL (2)]]&gt;0.33,"COMERCIO INTRAINDUSTRIAL","INDICIOS DE CMRCIO INT")</f>
        <v>COMERCIO INTRAINDUSTRIAL</v>
      </c>
      <c r="N56" s="2" t="str">
        <f>IF(Tabla19101113141233[[#This Row],[IGLL (3)]]&gt;0.33,"COMERCIO INTRAINDUSTRIAL","INDICIOS DE CMRCIO INT")</f>
        <v>COMERCIO INTRAINDUSTRIAL</v>
      </c>
      <c r="O56" s="2" t="str">
        <f>IF(Tabla19101113141233[[#This Row],[IGLL (4)]]&gt;0.33,"COMERCIO INTRAINDUSTRIAL","INDICIOS DE CMRCIO INT")</f>
        <v>COMERCIO INTRAINDUSTRIAL</v>
      </c>
      <c r="P56" s="2" t="str">
        <f>IF(Tabla19101113141233[[#This Row],[IGLL (5)]]&gt;0.33,"COMERCIO INTRAINDUSTRIAL","INDICIOS DE CMRCIO INT")</f>
        <v>COMERCIO INTRAINDUSTRIAL</v>
      </c>
      <c r="Q56" s="2" t="str">
        <f>IF(Tabla19101113141233[[#This Row],[IGLL (6)]]&gt;0.33,"COMERCIO INTRAINDUSTRIAL","INDICIOS DE CMRCIO INT")</f>
        <v>COMERCIO INTRAINDUSTRIAL</v>
      </c>
      <c r="R56" s="2" t="str">
        <f>IF(Tabla19101113141233[[#This Row],[IGLL (7)]]&gt;0.33,"COMERCIO INTRAINDUSTRIAL","INDICIOS DE CMRCIO INT")</f>
        <v>COMERCIO INTRAINDUSTRIAL</v>
      </c>
      <c r="S56" s="2" t="str">
        <f>IF(Tabla19101113141233[[#This Row],[IGLL (8)]]&gt;0.33,"COMERCIO INTRAINDUSTRIAL","INDICIOS DE CMRCIO INT")</f>
        <v>COMERCIO INTRAINDUSTRIAL</v>
      </c>
      <c r="T56" s="2" t="str">
        <f>IF(Tabla19101113141233[[#This Row],[IGLL (9)]]&gt;0.33,"COMERCIO INTRAINDUSTRIAL","INDICIOS DE CMRCIO INT")</f>
        <v>COMERCIO INTRAINDUSTRIAL</v>
      </c>
      <c r="U56" s="2" t="str">
        <f>IF(Tabla19101113141233[[#This Row],[IGLL (10)]]&gt;0.33,"COMERCIO INTRAINDUSTRIAL","INDICIOS DE CMRCIO INT")</f>
        <v>COMERCIO INTRAINDUSTRIAL</v>
      </c>
      <c r="Z56">
        <v>1</v>
      </c>
      <c r="AA56" s="1" t="s">
        <v>84</v>
      </c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</row>
    <row r="57" spans="1:41" x14ac:dyDescent="0.25">
      <c r="A57" s="26">
        <v>1997</v>
      </c>
      <c r="B57" s="97">
        <f>1-('Balanza c '!B4/'Apertura '!B110)</f>
        <v>0.29446016247362827</v>
      </c>
      <c r="C57" s="97">
        <f>1-('Balanza c '!C4/'Apertura '!C110)</f>
        <v>1.5459146492083053</v>
      </c>
      <c r="D57" s="97">
        <f>1-('Balanza c '!D4/'Apertura '!D110)</f>
        <v>1.2536123864355737</v>
      </c>
      <c r="E57" s="97">
        <f>1-('Balanza c '!E4/'Apertura '!E110)</f>
        <v>0.64313080192963379</v>
      </c>
      <c r="F57" s="97">
        <f>1-('Balanza c '!F4/'Apertura '!F110)</f>
        <v>1.7117268464563975</v>
      </c>
      <c r="G57" s="97">
        <f>1-('Balanza c '!G4/'Apertura '!G110)</f>
        <v>1.9813923394341542</v>
      </c>
      <c r="H57" s="97">
        <f>1-('Balanza c '!H4/'Apertura '!H110)</f>
        <v>1.8286252320568861</v>
      </c>
      <c r="I57" s="97">
        <f>1-('Balanza c '!I4/'Apertura '!I110)</f>
        <v>1.9780563795503299</v>
      </c>
      <c r="J57" s="97">
        <f>1-('Balanza c '!J4/'Apertura '!J110)</f>
        <v>1.9943477793864393</v>
      </c>
      <c r="K57" s="97">
        <f>1-('Balanza c '!K4/'Apertura '!K110)</f>
        <v>1.9427586062389766</v>
      </c>
      <c r="L57" s="2" t="str">
        <f>IF(Tabla19101113141233[[#This Row],[IGLL (1)]]&gt;0.33,"COMERCIO INTRAINDUSTRIAL","INDICIOS DE CMRCIO INT")</f>
        <v>INDICIOS DE CMRCIO INT</v>
      </c>
      <c r="M57" s="2" t="str">
        <f>IF(Tabla19101113141233[[#This Row],[IGLL (2)]]&gt;0.33,"COMERCIO INTRAINDUSTRIAL","INDICIOS DE CMRCIO INT")</f>
        <v>COMERCIO INTRAINDUSTRIAL</v>
      </c>
      <c r="N57" s="2" t="str">
        <f>IF(Tabla19101113141233[[#This Row],[IGLL (3)]]&gt;0.33,"COMERCIO INTRAINDUSTRIAL","INDICIOS DE CMRCIO INT")</f>
        <v>COMERCIO INTRAINDUSTRIAL</v>
      </c>
      <c r="O57" s="2" t="str">
        <f>IF(Tabla19101113141233[[#This Row],[IGLL (4)]]&gt;0.33,"COMERCIO INTRAINDUSTRIAL","INDICIOS DE CMRCIO INT")</f>
        <v>COMERCIO INTRAINDUSTRIAL</v>
      </c>
      <c r="P57" s="2" t="str">
        <f>IF(Tabla19101113141233[[#This Row],[IGLL (5)]]&gt;0.33,"COMERCIO INTRAINDUSTRIAL","INDICIOS DE CMRCIO INT")</f>
        <v>COMERCIO INTRAINDUSTRIAL</v>
      </c>
      <c r="Q57" s="2" t="str">
        <f>IF(Tabla19101113141233[[#This Row],[IGLL (6)]]&gt;0.33,"COMERCIO INTRAINDUSTRIAL","INDICIOS DE CMRCIO INT")</f>
        <v>COMERCIO INTRAINDUSTRIAL</v>
      </c>
      <c r="R57" s="2" t="str">
        <f>IF(Tabla19101113141233[[#This Row],[IGLL (7)]]&gt;0.33,"COMERCIO INTRAINDUSTRIAL","INDICIOS DE CMRCIO INT")</f>
        <v>COMERCIO INTRAINDUSTRIAL</v>
      </c>
      <c r="S57" s="2" t="str">
        <f>IF(Tabla19101113141233[[#This Row],[IGLL (8)]]&gt;0.33,"COMERCIO INTRAINDUSTRIAL","INDICIOS DE CMRCIO INT")</f>
        <v>COMERCIO INTRAINDUSTRIAL</v>
      </c>
      <c r="T57" s="2" t="str">
        <f>IF(Tabla19101113141233[[#This Row],[IGLL (9)]]&gt;0.33,"COMERCIO INTRAINDUSTRIAL","INDICIOS DE CMRCIO INT")</f>
        <v>COMERCIO INTRAINDUSTRIAL</v>
      </c>
      <c r="U57" s="2" t="str">
        <f>IF(Tabla19101113141233[[#This Row],[IGLL (10)]]&gt;0.33,"COMERCIO INTRAINDUSTRIAL","INDICIOS DE CMRCIO INT")</f>
        <v>COMERCIO INTRAINDUSTRIAL</v>
      </c>
      <c r="Z57" s="42"/>
      <c r="AB57" s="42"/>
      <c r="AD57" s="42"/>
    </row>
    <row r="58" spans="1:41" x14ac:dyDescent="0.25">
      <c r="A58" s="26">
        <v>1998</v>
      </c>
      <c r="B58" s="97">
        <f>1-('Balanza c '!B5/'Apertura '!B111)</f>
        <v>0.30860229963524</v>
      </c>
      <c r="C58" s="97">
        <f>1-('Balanza c '!C5/'Apertura '!C111)</f>
        <v>1.5190478350840386</v>
      </c>
      <c r="D58" s="97">
        <f>1-('Balanza c '!D5/'Apertura '!D111)</f>
        <v>1.240632488576779</v>
      </c>
      <c r="E58" s="97">
        <f>1-('Balanza c '!E5/'Apertura '!E111)</f>
        <v>0.60442507541203705</v>
      </c>
      <c r="F58" s="97">
        <f>1-('Balanza c '!F5/'Apertura '!F111)</f>
        <v>1.6519423823104504</v>
      </c>
      <c r="G58" s="97">
        <f>1-('Balanza c '!G5/'Apertura '!G111)</f>
        <v>1.974969826296217</v>
      </c>
      <c r="H58" s="97">
        <f>1-('Balanza c '!H5/'Apertura '!H111)</f>
        <v>1.5346291132951972</v>
      </c>
      <c r="I58" s="97">
        <f>1-('Balanza c '!I5/'Apertura '!I111)</f>
        <v>1.974044441738072</v>
      </c>
      <c r="J58" s="97">
        <f>1-('Balanza c '!J5/'Apertura '!J111)</f>
        <v>1.9911332961691151</v>
      </c>
      <c r="K58" s="97">
        <f>1-('Balanza c '!K5/'Apertura '!K111)</f>
        <v>1.9525566672284531</v>
      </c>
      <c r="L58" s="2" t="str">
        <f>IF(Tabla19101113141233[[#This Row],[IGLL (1)]]&gt;0.33,"COMERCIO INTRAINDUSTRIAL","INDICIOS DE CMRCIO INT")</f>
        <v>INDICIOS DE CMRCIO INT</v>
      </c>
      <c r="M58" s="2" t="str">
        <f>IF(Tabla19101113141233[[#This Row],[IGLL (2)]]&gt;0.33,"COMERCIO INTRAINDUSTRIAL","INDICIOS DE CMRCIO INT")</f>
        <v>COMERCIO INTRAINDUSTRIAL</v>
      </c>
      <c r="N58" s="2" t="str">
        <f>IF(Tabla19101113141233[[#This Row],[IGLL (3)]]&gt;0.33,"COMERCIO INTRAINDUSTRIAL","INDICIOS DE CMRCIO INT")</f>
        <v>COMERCIO INTRAINDUSTRIAL</v>
      </c>
      <c r="O58" s="2" t="str">
        <f>IF(Tabla19101113141233[[#This Row],[IGLL (4)]]&gt;0.33,"COMERCIO INTRAINDUSTRIAL","INDICIOS DE CMRCIO INT")</f>
        <v>COMERCIO INTRAINDUSTRIAL</v>
      </c>
      <c r="P58" s="2" t="str">
        <f>IF(Tabla19101113141233[[#This Row],[IGLL (5)]]&gt;0.33,"COMERCIO INTRAINDUSTRIAL","INDICIOS DE CMRCIO INT")</f>
        <v>COMERCIO INTRAINDUSTRIAL</v>
      </c>
      <c r="Q58" s="2" t="str">
        <f>IF(Tabla19101113141233[[#This Row],[IGLL (6)]]&gt;0.33,"COMERCIO INTRAINDUSTRIAL","INDICIOS DE CMRCIO INT")</f>
        <v>COMERCIO INTRAINDUSTRIAL</v>
      </c>
      <c r="R58" s="2" t="str">
        <f>IF(Tabla19101113141233[[#This Row],[IGLL (7)]]&gt;0.33,"COMERCIO INTRAINDUSTRIAL","INDICIOS DE CMRCIO INT")</f>
        <v>COMERCIO INTRAINDUSTRIAL</v>
      </c>
      <c r="S58" s="2" t="str">
        <f>IF(Tabla19101113141233[[#This Row],[IGLL (8)]]&gt;0.33,"COMERCIO INTRAINDUSTRIAL","INDICIOS DE CMRCIO INT")</f>
        <v>COMERCIO INTRAINDUSTRIAL</v>
      </c>
      <c r="T58" s="2" t="str">
        <f>IF(Tabla19101113141233[[#This Row],[IGLL (9)]]&gt;0.33,"COMERCIO INTRAINDUSTRIAL","INDICIOS DE CMRCIO INT")</f>
        <v>COMERCIO INTRAINDUSTRIAL</v>
      </c>
      <c r="U58" s="2" t="str">
        <f>IF(Tabla19101113141233[[#This Row],[IGLL (10)]]&gt;0.33,"COMERCIO INTRAINDUSTRIAL","INDICIOS DE CMRCIO INT")</f>
        <v>COMERCIO INTRAINDUSTRIAL</v>
      </c>
      <c r="Z58" s="42"/>
      <c r="AB58" s="44" t="s">
        <v>82</v>
      </c>
      <c r="AD58" s="42"/>
    </row>
    <row r="59" spans="1:41" x14ac:dyDescent="0.25">
      <c r="A59" s="26">
        <v>1999</v>
      </c>
      <c r="B59" s="97">
        <f>1-('Balanza c '!B6/'Apertura '!B112)</f>
        <v>0.17675171391508326</v>
      </c>
      <c r="C59" s="97">
        <f>1-('Balanza c '!C6/'Apertura '!C112)</f>
        <v>1.4879961568573525</v>
      </c>
      <c r="D59" s="97">
        <f>1-('Balanza c '!D6/'Apertura '!D112)</f>
        <v>0.93358691063885035</v>
      </c>
      <c r="E59" s="97">
        <f>1-('Balanza c '!E6/'Apertura '!E112)</f>
        <v>0.57559921392824531</v>
      </c>
      <c r="F59" s="97">
        <f>1-('Balanza c '!F6/'Apertura '!F112)</f>
        <v>1.4627362634010017</v>
      </c>
      <c r="G59" s="97">
        <f>1-('Balanza c '!G6/'Apertura '!G112)</f>
        <v>1.9430973109577123</v>
      </c>
      <c r="H59" s="97">
        <f>1-('Balanza c '!H6/'Apertura '!H112)</f>
        <v>1.2100214911124911</v>
      </c>
      <c r="I59" s="97">
        <f>1-('Balanza c '!I6/'Apertura '!I112)</f>
        <v>1.9546716342511876</v>
      </c>
      <c r="J59" s="97">
        <f>1-('Balanza c '!J6/'Apertura '!J112)</f>
        <v>1.9881659502107021</v>
      </c>
      <c r="K59" s="97">
        <f>1-('Balanza c '!K6/'Apertura '!K112)</f>
        <v>1.9648014578361233</v>
      </c>
      <c r="L59" s="2" t="str">
        <f>IF(Tabla19101113141233[[#This Row],[IGLL (1)]]&gt;0.33,"COMERCIO INTRAINDUSTRIAL","INDICIOS DE CMRCIO INT")</f>
        <v>INDICIOS DE CMRCIO INT</v>
      </c>
      <c r="M59" s="2" t="str">
        <f>IF(Tabla19101113141233[[#This Row],[IGLL (2)]]&gt;0.33,"COMERCIO INTRAINDUSTRIAL","INDICIOS DE CMRCIO INT")</f>
        <v>COMERCIO INTRAINDUSTRIAL</v>
      </c>
      <c r="N59" s="2" t="str">
        <f>IF(Tabla19101113141233[[#This Row],[IGLL (3)]]&gt;0.33,"COMERCIO INTRAINDUSTRIAL","INDICIOS DE CMRCIO INT")</f>
        <v>COMERCIO INTRAINDUSTRIAL</v>
      </c>
      <c r="O59" s="2" t="str">
        <f>IF(Tabla19101113141233[[#This Row],[IGLL (4)]]&gt;0.33,"COMERCIO INTRAINDUSTRIAL","INDICIOS DE CMRCIO INT")</f>
        <v>COMERCIO INTRAINDUSTRIAL</v>
      </c>
      <c r="P59" s="2" t="str">
        <f>IF(Tabla19101113141233[[#This Row],[IGLL (5)]]&gt;0.33,"COMERCIO INTRAINDUSTRIAL","INDICIOS DE CMRCIO INT")</f>
        <v>COMERCIO INTRAINDUSTRIAL</v>
      </c>
      <c r="Q59" s="2" t="str">
        <f>IF(Tabla19101113141233[[#This Row],[IGLL (6)]]&gt;0.33,"COMERCIO INTRAINDUSTRIAL","INDICIOS DE CMRCIO INT")</f>
        <v>COMERCIO INTRAINDUSTRIAL</v>
      </c>
      <c r="R59" s="2" t="str">
        <f>IF(Tabla19101113141233[[#This Row],[IGLL (7)]]&gt;0.33,"COMERCIO INTRAINDUSTRIAL","INDICIOS DE CMRCIO INT")</f>
        <v>COMERCIO INTRAINDUSTRIAL</v>
      </c>
      <c r="S59" s="2" t="str">
        <f>IF(Tabla19101113141233[[#This Row],[IGLL (8)]]&gt;0.33,"COMERCIO INTRAINDUSTRIAL","INDICIOS DE CMRCIO INT")</f>
        <v>COMERCIO INTRAINDUSTRIAL</v>
      </c>
      <c r="T59" s="2" t="str">
        <f>IF(Tabla19101113141233[[#This Row],[IGLL (9)]]&gt;0.33,"COMERCIO INTRAINDUSTRIAL","INDICIOS DE CMRCIO INT")</f>
        <v>COMERCIO INTRAINDUSTRIAL</v>
      </c>
      <c r="U59" s="2" t="str">
        <f>IF(Tabla19101113141233[[#This Row],[IGLL (10)]]&gt;0.33,"COMERCIO INTRAINDUSTRIAL","INDICIOS DE CMRCIO INT")</f>
        <v>COMERCIO INTRAINDUSTRIAL</v>
      </c>
      <c r="Z59" s="42"/>
      <c r="AA59" s="42"/>
      <c r="AB59" s="42"/>
      <c r="AC59" s="42"/>
      <c r="AD59" s="42"/>
    </row>
    <row r="60" spans="1:41" x14ac:dyDescent="0.25">
      <c r="A60" s="26">
        <v>2000</v>
      </c>
      <c r="B60" s="97">
        <f>1-('Balanza c '!B7/'Apertura '!B113)</f>
        <v>0.1637329527866821</v>
      </c>
      <c r="C60" s="97">
        <f>1-('Balanza c '!C7/'Apertura '!C113)</f>
        <v>1.4834898940695374</v>
      </c>
      <c r="D60" s="97">
        <f>1-('Balanza c '!D7/'Apertura '!D113)</f>
        <v>0.86868393988524162</v>
      </c>
      <c r="E60" s="97">
        <f>1-('Balanza c '!E7/'Apertura '!E113)</f>
        <v>0.56608064286597448</v>
      </c>
      <c r="F60" s="97">
        <f>1-('Balanza c '!F7/'Apertura '!F113)</f>
        <v>1.409966040109907</v>
      </c>
      <c r="G60" s="97">
        <f>1-('Balanza c '!G7/'Apertura '!G113)</f>
        <v>1.941987794814986</v>
      </c>
      <c r="H60" s="97">
        <f>1-('Balanza c '!H7/'Apertura '!H113)</f>
        <v>1.1893639830937701</v>
      </c>
      <c r="I60" s="97">
        <f>1-('Balanza c '!I7/'Apertura '!I113)</f>
        <v>1.9080017233364177</v>
      </c>
      <c r="J60" s="97">
        <f>1-('Balanza c '!J7/'Apertura '!J113)</f>
        <v>1.9517480486347241</v>
      </c>
      <c r="K60" s="97">
        <f>1-('Balanza c '!K7/'Apertura '!K113)</f>
        <v>1.9719207536724053</v>
      </c>
      <c r="L60" s="2" t="str">
        <f>IF(Tabla19101113141233[[#This Row],[IGLL (1)]]&gt;0.33,"COMERCIO INTRAINDUSTRIAL","INDICIOS DE CMRCIO INT")</f>
        <v>INDICIOS DE CMRCIO INT</v>
      </c>
      <c r="M60" s="2" t="str">
        <f>IF(Tabla19101113141233[[#This Row],[IGLL (2)]]&gt;0.33,"COMERCIO INTRAINDUSTRIAL","INDICIOS DE CMRCIO INT")</f>
        <v>COMERCIO INTRAINDUSTRIAL</v>
      </c>
      <c r="N60" s="2" t="str">
        <f>IF(Tabla19101113141233[[#This Row],[IGLL (3)]]&gt;0.33,"COMERCIO INTRAINDUSTRIAL","INDICIOS DE CMRCIO INT")</f>
        <v>COMERCIO INTRAINDUSTRIAL</v>
      </c>
      <c r="O60" s="2" t="str">
        <f>IF(Tabla19101113141233[[#This Row],[IGLL (4)]]&gt;0.33,"COMERCIO INTRAINDUSTRIAL","INDICIOS DE CMRCIO INT")</f>
        <v>COMERCIO INTRAINDUSTRIAL</v>
      </c>
      <c r="P60" s="2" t="str">
        <f>IF(Tabla19101113141233[[#This Row],[IGLL (5)]]&gt;0.33,"COMERCIO INTRAINDUSTRIAL","INDICIOS DE CMRCIO INT")</f>
        <v>COMERCIO INTRAINDUSTRIAL</v>
      </c>
      <c r="Q60" s="2" t="str">
        <f>IF(Tabla19101113141233[[#This Row],[IGLL (6)]]&gt;0.33,"COMERCIO INTRAINDUSTRIAL","INDICIOS DE CMRCIO INT")</f>
        <v>COMERCIO INTRAINDUSTRIAL</v>
      </c>
      <c r="R60" s="2" t="str">
        <f>IF(Tabla19101113141233[[#This Row],[IGLL (7)]]&gt;0.33,"COMERCIO INTRAINDUSTRIAL","INDICIOS DE CMRCIO INT")</f>
        <v>COMERCIO INTRAINDUSTRIAL</v>
      </c>
      <c r="S60" s="2" t="str">
        <f>IF(Tabla19101113141233[[#This Row],[IGLL (8)]]&gt;0.33,"COMERCIO INTRAINDUSTRIAL","INDICIOS DE CMRCIO INT")</f>
        <v>COMERCIO INTRAINDUSTRIAL</v>
      </c>
      <c r="T60" s="2" t="str">
        <f>IF(Tabla19101113141233[[#This Row],[IGLL (9)]]&gt;0.33,"COMERCIO INTRAINDUSTRIAL","INDICIOS DE CMRCIO INT")</f>
        <v>COMERCIO INTRAINDUSTRIAL</v>
      </c>
      <c r="U60" s="2" t="str">
        <f>IF(Tabla19101113141233[[#This Row],[IGLL (10)]]&gt;0.33,"COMERCIO INTRAINDUSTRIAL","INDICIOS DE CMRCIO INT")</f>
        <v>COMERCIO INTRAINDUSTRIAL</v>
      </c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</row>
    <row r="61" spans="1:41" x14ac:dyDescent="0.25">
      <c r="A61" s="26">
        <v>2001</v>
      </c>
      <c r="B61" s="97">
        <f>1-('Balanza c '!B8/'Apertura '!B114)</f>
        <v>0.21321103272612307</v>
      </c>
      <c r="C61" s="97">
        <f>1-('Balanza c '!C8/'Apertura '!C114)</f>
        <v>1.3844454710270693</v>
      </c>
      <c r="D61" s="97">
        <f>1-('Balanza c '!D8/'Apertura '!D114)</f>
        <v>0.76533577479543879</v>
      </c>
      <c r="E61" s="97">
        <f>1-('Balanza c '!E8/'Apertura '!E114)</f>
        <v>0.48094530492062859</v>
      </c>
      <c r="F61" s="97">
        <f>1-('Balanza c '!F8/'Apertura '!F114)</f>
        <v>1.3336404466416094</v>
      </c>
      <c r="G61" s="97">
        <f>1-('Balanza c '!G8/'Apertura '!G114)</f>
        <v>1.9571093194849669</v>
      </c>
      <c r="H61" s="97">
        <f>1-('Balanza c '!H8/'Apertura '!H114)</f>
        <v>1.3373563146889222</v>
      </c>
      <c r="I61" s="97">
        <f>1-('Balanza c '!I8/'Apertura '!I114)</f>
        <v>1.8639394187442746</v>
      </c>
      <c r="J61" s="97">
        <f>1-('Balanza c '!J8/'Apertura '!J114)</f>
        <v>1.9350899396435053</v>
      </c>
      <c r="K61" s="97">
        <f>1-('Balanza c '!K8/'Apertura '!K114)</f>
        <v>1.9676270727024945</v>
      </c>
      <c r="L61" s="2" t="str">
        <f>IF(Tabla19101113141233[[#This Row],[IGLL (1)]]&gt;0.33,"COMERCIO INTRAINDUSTRIAL","INDICIOS DE CMRCIO INT")</f>
        <v>INDICIOS DE CMRCIO INT</v>
      </c>
      <c r="M61" s="2" t="str">
        <f>IF(Tabla19101113141233[[#This Row],[IGLL (2)]]&gt;0.33,"COMERCIO INTRAINDUSTRIAL","INDICIOS DE CMRCIO INT")</f>
        <v>COMERCIO INTRAINDUSTRIAL</v>
      </c>
      <c r="N61" s="2" t="str">
        <f>IF(Tabla19101113141233[[#This Row],[IGLL (3)]]&gt;0.33,"COMERCIO INTRAINDUSTRIAL","INDICIOS DE CMRCIO INT")</f>
        <v>COMERCIO INTRAINDUSTRIAL</v>
      </c>
      <c r="O61" s="2" t="str">
        <f>IF(Tabla19101113141233[[#This Row],[IGLL (4)]]&gt;0.33,"COMERCIO INTRAINDUSTRIAL","INDICIOS DE CMRCIO INT")</f>
        <v>COMERCIO INTRAINDUSTRIAL</v>
      </c>
      <c r="P61" s="2" t="str">
        <f>IF(Tabla19101113141233[[#This Row],[IGLL (5)]]&gt;0.33,"COMERCIO INTRAINDUSTRIAL","INDICIOS DE CMRCIO INT")</f>
        <v>COMERCIO INTRAINDUSTRIAL</v>
      </c>
      <c r="Q61" s="2" t="str">
        <f>IF(Tabla19101113141233[[#This Row],[IGLL (6)]]&gt;0.33,"COMERCIO INTRAINDUSTRIAL","INDICIOS DE CMRCIO INT")</f>
        <v>COMERCIO INTRAINDUSTRIAL</v>
      </c>
      <c r="R61" s="2" t="str">
        <f>IF(Tabla19101113141233[[#This Row],[IGLL (7)]]&gt;0.33,"COMERCIO INTRAINDUSTRIAL","INDICIOS DE CMRCIO INT")</f>
        <v>COMERCIO INTRAINDUSTRIAL</v>
      </c>
      <c r="S61" s="2" t="str">
        <f>IF(Tabla19101113141233[[#This Row],[IGLL (8)]]&gt;0.33,"COMERCIO INTRAINDUSTRIAL","INDICIOS DE CMRCIO INT")</f>
        <v>COMERCIO INTRAINDUSTRIAL</v>
      </c>
      <c r="T61" s="2" t="str">
        <f>IF(Tabla19101113141233[[#This Row],[IGLL (9)]]&gt;0.33,"COMERCIO INTRAINDUSTRIAL","INDICIOS DE CMRCIO INT")</f>
        <v>COMERCIO INTRAINDUSTRIAL</v>
      </c>
      <c r="U61" s="2" t="str">
        <f>IF(Tabla19101113141233[[#This Row],[IGLL (10)]]&gt;0.33,"COMERCIO INTRAINDUSTRIAL","INDICIOS DE CMRCIO INT")</f>
        <v>COMERCIO INTRAINDUSTRIAL</v>
      </c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</row>
    <row r="62" spans="1:41" x14ac:dyDescent="0.25">
      <c r="A62" s="26">
        <v>2002</v>
      </c>
      <c r="B62" s="97">
        <f>1-('Balanza c '!B9/'Apertura '!B115)</f>
        <v>0.24560401531641352</v>
      </c>
      <c r="C62" s="97">
        <f>1-('Balanza c '!C9/'Apertura '!C115)</f>
        <v>1.2775983631995826</v>
      </c>
      <c r="D62" s="97">
        <f>1-('Balanza c '!D9/'Apertura '!D115)</f>
        <v>0.80309467711228621</v>
      </c>
      <c r="E62" s="97">
        <f>1-('Balanza c '!E9/'Apertura '!E115)</f>
        <v>0.43000482050338407</v>
      </c>
      <c r="F62" s="97">
        <f>1-('Balanza c '!F9/'Apertura '!F115)</f>
        <v>1.1540927548266269</v>
      </c>
      <c r="G62" s="97">
        <f>1-('Balanza c '!G9/'Apertura '!G115)</f>
        <v>1.9456705803557579</v>
      </c>
      <c r="H62" s="97">
        <f>1-('Balanza c '!H9/'Apertura '!H115)</f>
        <v>1.5837515711849983</v>
      </c>
      <c r="I62" s="97">
        <f>1-('Balanza c '!I9/'Apertura '!I115)</f>
        <v>1.8669556620723509</v>
      </c>
      <c r="J62" s="97">
        <f>1-('Balanza c '!J9/'Apertura '!J115)</f>
        <v>1.8995343489829235</v>
      </c>
      <c r="K62" s="97">
        <f>1-('Balanza c '!K9/'Apertura '!K115)</f>
        <v>1.9720675537043681</v>
      </c>
      <c r="L62" s="2" t="str">
        <f>IF(Tabla19101113141233[[#This Row],[IGLL (1)]]&gt;0.33,"COMERCIO INTRAINDUSTRIAL","INDICIOS DE CMRCIO INT")</f>
        <v>INDICIOS DE CMRCIO INT</v>
      </c>
      <c r="M62" s="2" t="str">
        <f>IF(Tabla19101113141233[[#This Row],[IGLL (2)]]&gt;0.33,"COMERCIO INTRAINDUSTRIAL","INDICIOS DE CMRCIO INT")</f>
        <v>COMERCIO INTRAINDUSTRIAL</v>
      </c>
      <c r="N62" s="2" t="str">
        <f>IF(Tabla19101113141233[[#This Row],[IGLL (3)]]&gt;0.33,"COMERCIO INTRAINDUSTRIAL","INDICIOS DE CMRCIO INT")</f>
        <v>COMERCIO INTRAINDUSTRIAL</v>
      </c>
      <c r="O62" s="2" t="str">
        <f>IF(Tabla19101113141233[[#This Row],[IGLL (4)]]&gt;0.33,"COMERCIO INTRAINDUSTRIAL","INDICIOS DE CMRCIO INT")</f>
        <v>COMERCIO INTRAINDUSTRIAL</v>
      </c>
      <c r="P62" s="2" t="str">
        <f>IF(Tabla19101113141233[[#This Row],[IGLL (5)]]&gt;0.33,"COMERCIO INTRAINDUSTRIAL","INDICIOS DE CMRCIO INT")</f>
        <v>COMERCIO INTRAINDUSTRIAL</v>
      </c>
      <c r="Q62" s="2" t="str">
        <f>IF(Tabla19101113141233[[#This Row],[IGLL (6)]]&gt;0.33,"COMERCIO INTRAINDUSTRIAL","INDICIOS DE CMRCIO INT")</f>
        <v>COMERCIO INTRAINDUSTRIAL</v>
      </c>
      <c r="R62" s="2" t="str">
        <f>IF(Tabla19101113141233[[#This Row],[IGLL (7)]]&gt;0.33,"COMERCIO INTRAINDUSTRIAL","INDICIOS DE CMRCIO INT")</f>
        <v>COMERCIO INTRAINDUSTRIAL</v>
      </c>
      <c r="S62" s="2" t="str">
        <f>IF(Tabla19101113141233[[#This Row],[IGLL (8)]]&gt;0.33,"COMERCIO INTRAINDUSTRIAL","INDICIOS DE CMRCIO INT")</f>
        <v>COMERCIO INTRAINDUSTRIAL</v>
      </c>
      <c r="T62" s="2" t="str">
        <f>IF(Tabla19101113141233[[#This Row],[IGLL (9)]]&gt;0.33,"COMERCIO INTRAINDUSTRIAL","INDICIOS DE CMRCIO INT")</f>
        <v>COMERCIO INTRAINDUSTRIAL</v>
      </c>
      <c r="U62" s="2" t="str">
        <f>IF(Tabla19101113141233[[#This Row],[IGLL (10)]]&gt;0.33,"COMERCIO INTRAINDUSTRIAL","INDICIOS DE CMRCIO INT")</f>
        <v>COMERCIO INTRAINDUSTRIAL</v>
      </c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</row>
    <row r="63" spans="1:41" x14ac:dyDescent="0.25">
      <c r="A63" s="26">
        <v>2003</v>
      </c>
      <c r="B63" s="97">
        <f>1-('Balanza c '!B10/'Apertura '!B116)</f>
        <v>0.23621449353454704</v>
      </c>
      <c r="C63" s="97">
        <f>1-('Balanza c '!C10/'Apertura '!C116)</f>
        <v>1.1280854435058789</v>
      </c>
      <c r="D63" s="97">
        <f>1-('Balanza c '!D10/'Apertura '!D116)</f>
        <v>0.8772615486003783</v>
      </c>
      <c r="E63" s="97">
        <f>1-('Balanza c '!E10/'Apertura '!E116)</f>
        <v>0.4325096579773936</v>
      </c>
      <c r="F63" s="97">
        <f>1-('Balanza c '!F10/'Apertura '!F116)</f>
        <v>1.0319436959139507</v>
      </c>
      <c r="G63" s="97">
        <f>1-('Balanza c '!G10/'Apertura '!G116)</f>
        <v>1.929399473898318</v>
      </c>
      <c r="H63" s="97">
        <f>1-('Balanza c '!H10/'Apertura '!H116)</f>
        <v>1.620031039623361</v>
      </c>
      <c r="I63" s="97">
        <f>1-('Balanza c '!I10/'Apertura '!I116)</f>
        <v>1.8475900035423414</v>
      </c>
      <c r="J63" s="97">
        <f>1-('Balanza c '!J10/'Apertura '!J116)</f>
        <v>1.8905229608771614</v>
      </c>
      <c r="K63" s="97">
        <f>1-('Balanza c '!K10/'Apertura '!K116)</f>
        <v>1.8959550855405607</v>
      </c>
      <c r="L63" s="2" t="str">
        <f>IF(Tabla19101113141233[[#This Row],[IGLL (1)]]&gt;0.33,"COMERCIO INTRAINDUSTRIAL","INDICIOS DE CMRCIO INT")</f>
        <v>INDICIOS DE CMRCIO INT</v>
      </c>
      <c r="M63" s="2" t="str">
        <f>IF(Tabla19101113141233[[#This Row],[IGLL (2)]]&gt;0.33,"COMERCIO INTRAINDUSTRIAL","INDICIOS DE CMRCIO INT")</f>
        <v>COMERCIO INTRAINDUSTRIAL</v>
      </c>
      <c r="N63" s="2" t="str">
        <f>IF(Tabla19101113141233[[#This Row],[IGLL (3)]]&gt;0.33,"COMERCIO INTRAINDUSTRIAL","INDICIOS DE CMRCIO INT")</f>
        <v>COMERCIO INTRAINDUSTRIAL</v>
      </c>
      <c r="O63" s="2" t="str">
        <f>IF(Tabla19101113141233[[#This Row],[IGLL (4)]]&gt;0.33,"COMERCIO INTRAINDUSTRIAL","INDICIOS DE CMRCIO INT")</f>
        <v>COMERCIO INTRAINDUSTRIAL</v>
      </c>
      <c r="P63" s="2" t="str">
        <f>IF(Tabla19101113141233[[#This Row],[IGLL (5)]]&gt;0.33,"COMERCIO INTRAINDUSTRIAL","INDICIOS DE CMRCIO INT")</f>
        <v>COMERCIO INTRAINDUSTRIAL</v>
      </c>
      <c r="Q63" s="2" t="str">
        <f>IF(Tabla19101113141233[[#This Row],[IGLL (6)]]&gt;0.33,"COMERCIO INTRAINDUSTRIAL","INDICIOS DE CMRCIO INT")</f>
        <v>COMERCIO INTRAINDUSTRIAL</v>
      </c>
      <c r="R63" s="2" t="str">
        <f>IF(Tabla19101113141233[[#This Row],[IGLL (7)]]&gt;0.33,"COMERCIO INTRAINDUSTRIAL","INDICIOS DE CMRCIO INT")</f>
        <v>COMERCIO INTRAINDUSTRIAL</v>
      </c>
      <c r="S63" s="2" t="str">
        <f>IF(Tabla19101113141233[[#This Row],[IGLL (8)]]&gt;0.33,"COMERCIO INTRAINDUSTRIAL","INDICIOS DE CMRCIO INT")</f>
        <v>COMERCIO INTRAINDUSTRIAL</v>
      </c>
      <c r="T63" s="2" t="str">
        <f>IF(Tabla19101113141233[[#This Row],[IGLL (9)]]&gt;0.33,"COMERCIO INTRAINDUSTRIAL","INDICIOS DE CMRCIO INT")</f>
        <v>COMERCIO INTRAINDUSTRIAL</v>
      </c>
      <c r="U63" s="2" t="str">
        <f>IF(Tabla19101113141233[[#This Row],[IGLL (10)]]&gt;0.33,"COMERCIO INTRAINDUSTRIAL","INDICIOS DE CMRCIO INT")</f>
        <v>COMERCIO INTRAINDUSTRIAL</v>
      </c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</row>
    <row r="64" spans="1:41" x14ac:dyDescent="0.25">
      <c r="A64" s="26">
        <v>2004</v>
      </c>
      <c r="B64" s="97">
        <f>1-('Balanza c '!B11/'Apertura '!B117)</f>
        <v>0.25797975229906056</v>
      </c>
      <c r="C64" s="97">
        <f>1-('Balanza c '!C11/'Apertura '!C117)</f>
        <v>1.0778306094774992</v>
      </c>
      <c r="D64" s="97">
        <f>1-('Balanza c '!D11/'Apertura '!D117)</f>
        <v>0.96075606287520987</v>
      </c>
      <c r="E64" s="97">
        <f>1-('Balanza c '!E11/'Apertura '!E117)</f>
        <v>0.3791974689923211</v>
      </c>
      <c r="F64" s="97">
        <f>1-('Balanza c '!F11/'Apertura '!F117)</f>
        <v>0.98468774258570269</v>
      </c>
      <c r="G64" s="97">
        <f>1-('Balanza c '!G11/'Apertura '!G117)</f>
        <v>1.9519368447641785</v>
      </c>
      <c r="H64" s="97">
        <f>1-('Balanza c '!H11/'Apertura '!H117)</f>
        <v>1.5320109631696934</v>
      </c>
      <c r="I64" s="97">
        <f>1-('Balanza c '!I11/'Apertura '!I117)</f>
        <v>1.8068103796326955</v>
      </c>
      <c r="J64" s="97">
        <f>1-('Balanza c '!J11/'Apertura '!J117)</f>
        <v>1.8278266742787617</v>
      </c>
      <c r="K64" s="97">
        <f>1-('Balanza c '!K11/'Apertura '!K117)</f>
        <v>1.9362640633183734</v>
      </c>
      <c r="L64" s="2" t="str">
        <f>IF(Tabla19101113141233[[#This Row],[IGLL (1)]]&gt;0.33,"COMERCIO INTRAINDUSTRIAL","INDICIOS DE CMRCIO INT")</f>
        <v>INDICIOS DE CMRCIO INT</v>
      </c>
      <c r="M64" s="2" t="str">
        <f>IF(Tabla19101113141233[[#This Row],[IGLL (2)]]&gt;0.33,"COMERCIO INTRAINDUSTRIAL","INDICIOS DE CMRCIO INT")</f>
        <v>COMERCIO INTRAINDUSTRIAL</v>
      </c>
      <c r="N64" s="2" t="str">
        <f>IF(Tabla19101113141233[[#This Row],[IGLL (3)]]&gt;0.33,"COMERCIO INTRAINDUSTRIAL","INDICIOS DE CMRCIO INT")</f>
        <v>COMERCIO INTRAINDUSTRIAL</v>
      </c>
      <c r="O64" s="2" t="str">
        <f>IF(Tabla19101113141233[[#This Row],[IGLL (4)]]&gt;0.33,"COMERCIO INTRAINDUSTRIAL","INDICIOS DE CMRCIO INT")</f>
        <v>COMERCIO INTRAINDUSTRIAL</v>
      </c>
      <c r="P64" s="2" t="str">
        <f>IF(Tabla19101113141233[[#This Row],[IGLL (5)]]&gt;0.33,"COMERCIO INTRAINDUSTRIAL","INDICIOS DE CMRCIO INT")</f>
        <v>COMERCIO INTRAINDUSTRIAL</v>
      </c>
      <c r="Q64" s="2" t="str">
        <f>IF(Tabla19101113141233[[#This Row],[IGLL (6)]]&gt;0.33,"COMERCIO INTRAINDUSTRIAL","INDICIOS DE CMRCIO INT")</f>
        <v>COMERCIO INTRAINDUSTRIAL</v>
      </c>
      <c r="R64" s="2" t="str">
        <f>IF(Tabla19101113141233[[#This Row],[IGLL (7)]]&gt;0.33,"COMERCIO INTRAINDUSTRIAL","INDICIOS DE CMRCIO INT")</f>
        <v>COMERCIO INTRAINDUSTRIAL</v>
      </c>
      <c r="S64" s="2" t="str">
        <f>IF(Tabla19101113141233[[#This Row],[IGLL (8)]]&gt;0.33,"COMERCIO INTRAINDUSTRIAL","INDICIOS DE CMRCIO INT")</f>
        <v>COMERCIO INTRAINDUSTRIAL</v>
      </c>
      <c r="T64" s="2" t="str">
        <f>IF(Tabla19101113141233[[#This Row],[IGLL (9)]]&gt;0.33,"COMERCIO INTRAINDUSTRIAL","INDICIOS DE CMRCIO INT")</f>
        <v>COMERCIO INTRAINDUSTRIAL</v>
      </c>
      <c r="U64" s="2" t="str">
        <f>IF(Tabla19101113141233[[#This Row],[IGLL (10)]]&gt;0.33,"COMERCIO INTRAINDUSTRIAL","INDICIOS DE CMRCIO INT")</f>
        <v>COMERCIO INTRAINDUSTRIAL</v>
      </c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</row>
    <row r="65" spans="1:41" x14ac:dyDescent="0.25">
      <c r="A65" s="26">
        <v>2005</v>
      </c>
      <c r="B65" s="97">
        <f>1-('Balanza c '!B12/'Apertura '!B118)</f>
        <v>0.21418593419981757</v>
      </c>
      <c r="C65" s="97">
        <f>1-('Balanza c '!C12/'Apertura '!C118)</f>
        <v>1.2038820411573212</v>
      </c>
      <c r="D65" s="97">
        <f>1-('Balanza c '!D12/'Apertura '!D118)</f>
        <v>0.99460992577128371</v>
      </c>
      <c r="E65" s="97">
        <f>1-('Balanza c '!E12/'Apertura '!E118)</f>
        <v>0.41999645432820543</v>
      </c>
      <c r="F65" s="97">
        <f>1-('Balanza c '!F12/'Apertura '!F118)</f>
        <v>1.1050873644219832</v>
      </c>
      <c r="G65" s="97">
        <f>1-('Balanza c '!G12/'Apertura '!G118)</f>
        <v>1.940713057259551</v>
      </c>
      <c r="H65" s="97">
        <f>1-('Balanza c '!H12/'Apertura '!H118)</f>
        <v>1.4511648441950575</v>
      </c>
      <c r="I65" s="97">
        <f>1-('Balanza c '!I12/'Apertura '!I118)</f>
        <v>1.8278400107665407</v>
      </c>
      <c r="J65" s="97">
        <f>1-('Balanza c '!J12/'Apertura '!J118)</f>
        <v>1.81894101041792</v>
      </c>
      <c r="K65" s="97">
        <f>1-('Balanza c '!K12/'Apertura '!K118)</f>
        <v>1.9060519723622718</v>
      </c>
      <c r="L65" s="2" t="str">
        <f>IF(Tabla19101113141233[[#This Row],[IGLL (1)]]&gt;0.33,"COMERCIO INTRAINDUSTRIAL","INDICIOS DE CMRCIO INT")</f>
        <v>INDICIOS DE CMRCIO INT</v>
      </c>
      <c r="M65" s="2" t="str">
        <f>IF(Tabla19101113141233[[#This Row],[IGLL (2)]]&gt;0.33,"COMERCIO INTRAINDUSTRIAL","INDICIOS DE CMRCIO INT")</f>
        <v>COMERCIO INTRAINDUSTRIAL</v>
      </c>
      <c r="N65" s="2" t="str">
        <f>IF(Tabla19101113141233[[#This Row],[IGLL (3)]]&gt;0.33,"COMERCIO INTRAINDUSTRIAL","INDICIOS DE CMRCIO INT")</f>
        <v>COMERCIO INTRAINDUSTRIAL</v>
      </c>
      <c r="O65" s="2" t="str">
        <f>IF(Tabla19101113141233[[#This Row],[IGLL (4)]]&gt;0.33,"COMERCIO INTRAINDUSTRIAL","INDICIOS DE CMRCIO INT")</f>
        <v>COMERCIO INTRAINDUSTRIAL</v>
      </c>
      <c r="P65" s="2" t="str">
        <f>IF(Tabla19101113141233[[#This Row],[IGLL (5)]]&gt;0.33,"COMERCIO INTRAINDUSTRIAL","INDICIOS DE CMRCIO INT")</f>
        <v>COMERCIO INTRAINDUSTRIAL</v>
      </c>
      <c r="Q65" s="2" t="str">
        <f>IF(Tabla19101113141233[[#This Row],[IGLL (6)]]&gt;0.33,"COMERCIO INTRAINDUSTRIAL","INDICIOS DE CMRCIO INT")</f>
        <v>COMERCIO INTRAINDUSTRIAL</v>
      </c>
      <c r="R65" s="2" t="str">
        <f>IF(Tabla19101113141233[[#This Row],[IGLL (7)]]&gt;0.33,"COMERCIO INTRAINDUSTRIAL","INDICIOS DE CMRCIO INT")</f>
        <v>COMERCIO INTRAINDUSTRIAL</v>
      </c>
      <c r="S65" s="2" t="str">
        <f>IF(Tabla19101113141233[[#This Row],[IGLL (8)]]&gt;0.33,"COMERCIO INTRAINDUSTRIAL","INDICIOS DE CMRCIO INT")</f>
        <v>COMERCIO INTRAINDUSTRIAL</v>
      </c>
      <c r="T65" s="2" t="str">
        <f>IF(Tabla19101113141233[[#This Row],[IGLL (9)]]&gt;0.33,"COMERCIO INTRAINDUSTRIAL","INDICIOS DE CMRCIO INT")</f>
        <v>COMERCIO INTRAINDUSTRIAL</v>
      </c>
      <c r="U65" s="2" t="str">
        <f>IF(Tabla19101113141233[[#This Row],[IGLL (10)]]&gt;0.33,"COMERCIO INTRAINDUSTRIAL","INDICIOS DE CMRCIO INT")</f>
        <v>COMERCIO INTRAINDUSTRIAL</v>
      </c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1:41" x14ac:dyDescent="0.25">
      <c r="A66" s="26">
        <v>2006</v>
      </c>
      <c r="B66" s="97">
        <f>1-('Balanza c '!B13/'Apertura '!B119)</f>
        <v>0.24800937011588364</v>
      </c>
      <c r="C66" s="97">
        <f>1-('Balanza c '!C13/'Apertura '!C119)</f>
        <v>1.2873823520441903</v>
      </c>
      <c r="D66" s="97">
        <f>1-('Balanza c '!D13/'Apertura '!D119)</f>
        <v>0.85254686829744275</v>
      </c>
      <c r="E66" s="97">
        <f>1-('Balanza c '!E13/'Apertura '!E119)</f>
        <v>0.52253004029157324</v>
      </c>
      <c r="F66" s="97">
        <f>1-('Balanza c '!F13/'Apertura '!F119)</f>
        <v>1.1531977924943024</v>
      </c>
      <c r="G66" s="97">
        <f>1-('Balanza c '!G13/'Apertura '!G119)</f>
        <v>1.9433103443693349</v>
      </c>
      <c r="H66" s="97">
        <f>1-('Balanza c '!H13/'Apertura '!H119)</f>
        <v>1.465051396845825</v>
      </c>
      <c r="I66" s="97">
        <f>1-('Balanza c '!I13/'Apertura '!I119)</f>
        <v>1.8249806798956165</v>
      </c>
      <c r="J66" s="97">
        <f>1-('Balanza c '!J13/'Apertura '!J119)</f>
        <v>1.843681636753451</v>
      </c>
      <c r="K66" s="97">
        <f>1-('Balanza c '!K13/'Apertura '!K119)</f>
        <v>1.8486267709941067</v>
      </c>
      <c r="L66" s="2" t="str">
        <f>IF(Tabla19101113141233[[#This Row],[IGLL (1)]]&gt;0.33,"COMERCIO INTRAINDUSTRIAL","INDICIOS DE CMRCIO INT")</f>
        <v>INDICIOS DE CMRCIO INT</v>
      </c>
      <c r="M66" s="2" t="str">
        <f>IF(Tabla19101113141233[[#This Row],[IGLL (2)]]&gt;0.33,"COMERCIO INTRAINDUSTRIAL","INDICIOS DE CMRCIO INT")</f>
        <v>COMERCIO INTRAINDUSTRIAL</v>
      </c>
      <c r="N66" s="2" t="str">
        <f>IF(Tabla19101113141233[[#This Row],[IGLL (3)]]&gt;0.33,"COMERCIO INTRAINDUSTRIAL","INDICIOS DE CMRCIO INT")</f>
        <v>COMERCIO INTRAINDUSTRIAL</v>
      </c>
      <c r="O66" s="2" t="str">
        <f>IF(Tabla19101113141233[[#This Row],[IGLL (4)]]&gt;0.33,"COMERCIO INTRAINDUSTRIAL","INDICIOS DE CMRCIO INT")</f>
        <v>COMERCIO INTRAINDUSTRIAL</v>
      </c>
      <c r="P66" s="2" t="str">
        <f>IF(Tabla19101113141233[[#This Row],[IGLL (5)]]&gt;0.33,"COMERCIO INTRAINDUSTRIAL","INDICIOS DE CMRCIO INT")</f>
        <v>COMERCIO INTRAINDUSTRIAL</v>
      </c>
      <c r="Q66" s="2" t="str">
        <f>IF(Tabla19101113141233[[#This Row],[IGLL (6)]]&gt;0.33,"COMERCIO INTRAINDUSTRIAL","INDICIOS DE CMRCIO INT")</f>
        <v>COMERCIO INTRAINDUSTRIAL</v>
      </c>
      <c r="R66" s="2" t="str">
        <f>IF(Tabla19101113141233[[#This Row],[IGLL (7)]]&gt;0.33,"COMERCIO INTRAINDUSTRIAL","INDICIOS DE CMRCIO INT")</f>
        <v>COMERCIO INTRAINDUSTRIAL</v>
      </c>
      <c r="S66" s="2" t="str">
        <f>IF(Tabla19101113141233[[#This Row],[IGLL (8)]]&gt;0.33,"COMERCIO INTRAINDUSTRIAL","INDICIOS DE CMRCIO INT")</f>
        <v>COMERCIO INTRAINDUSTRIAL</v>
      </c>
      <c r="T66" s="2" t="str">
        <f>IF(Tabla19101113141233[[#This Row],[IGLL (9)]]&gt;0.33,"COMERCIO INTRAINDUSTRIAL","INDICIOS DE CMRCIO INT")</f>
        <v>COMERCIO INTRAINDUSTRIAL</v>
      </c>
      <c r="U66" s="2" t="str">
        <f>IF(Tabla19101113141233[[#This Row],[IGLL (10)]]&gt;0.33,"COMERCIO INTRAINDUSTRIAL","INDICIOS DE CMRCIO INT")</f>
        <v>COMERCIO INTRAINDUSTRIAL</v>
      </c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</row>
    <row r="67" spans="1:41" x14ac:dyDescent="0.25">
      <c r="A67" s="26">
        <v>2007</v>
      </c>
      <c r="B67" s="97">
        <f>1-('Balanza c '!B14/'Apertura '!B120)</f>
        <v>0.31023616396658893</v>
      </c>
      <c r="C67" s="97">
        <f>1-('Balanza c '!C14/'Apertura '!C120)</f>
        <v>1.4822380077340775</v>
      </c>
      <c r="D67" s="97">
        <f>1-('Balanza c '!D14/'Apertura '!D120)</f>
        <v>0.97804782607132557</v>
      </c>
      <c r="E67" s="97">
        <f>1-('Balanza c '!E14/'Apertura '!E120)</f>
        <v>0.57264855257893987</v>
      </c>
      <c r="F67" s="97">
        <f>1-('Balanza c '!F14/'Apertura '!F120)</f>
        <v>1.3156356038929458</v>
      </c>
      <c r="G67" s="97">
        <f>1-('Balanza c '!G14/'Apertura '!G120)</f>
        <v>1.9409259146814732</v>
      </c>
      <c r="H67" s="97">
        <f>1-('Balanza c '!H14/'Apertura '!H120)</f>
        <v>1.5176839077481514</v>
      </c>
      <c r="I67" s="97">
        <f>1-('Balanza c '!I14/'Apertura '!I120)</f>
        <v>1.8799650673867525</v>
      </c>
      <c r="J67" s="97">
        <f>1-('Balanza c '!J14/'Apertura '!J120)</f>
        <v>1.872546749705412</v>
      </c>
      <c r="K67" s="97">
        <f>1-('Balanza c '!K14/'Apertura '!K120)</f>
        <v>1.7827248317206597</v>
      </c>
      <c r="L67" s="2" t="str">
        <f>IF(Tabla19101113141233[[#This Row],[IGLL (1)]]&gt;0.33,"COMERCIO INTRAINDUSTRIAL","INDICIOS DE CMRCIO INT")</f>
        <v>INDICIOS DE CMRCIO INT</v>
      </c>
      <c r="M67" s="2" t="str">
        <f>IF(Tabla19101113141233[[#This Row],[IGLL (2)]]&gt;0.33,"COMERCIO INTRAINDUSTRIAL","INDICIOS DE CMRCIO INT")</f>
        <v>COMERCIO INTRAINDUSTRIAL</v>
      </c>
      <c r="N67" s="2" t="str">
        <f>IF(Tabla19101113141233[[#This Row],[IGLL (3)]]&gt;0.33,"COMERCIO INTRAINDUSTRIAL","INDICIOS DE CMRCIO INT")</f>
        <v>COMERCIO INTRAINDUSTRIAL</v>
      </c>
      <c r="O67" s="2" t="str">
        <f>IF(Tabla19101113141233[[#This Row],[IGLL (4)]]&gt;0.33,"COMERCIO INTRAINDUSTRIAL","INDICIOS DE CMRCIO INT")</f>
        <v>COMERCIO INTRAINDUSTRIAL</v>
      </c>
      <c r="P67" s="2" t="str">
        <f>IF(Tabla19101113141233[[#This Row],[IGLL (5)]]&gt;0.33,"COMERCIO INTRAINDUSTRIAL","INDICIOS DE CMRCIO INT")</f>
        <v>COMERCIO INTRAINDUSTRIAL</v>
      </c>
      <c r="Q67" s="2" t="str">
        <f>IF(Tabla19101113141233[[#This Row],[IGLL (6)]]&gt;0.33,"COMERCIO INTRAINDUSTRIAL","INDICIOS DE CMRCIO INT")</f>
        <v>COMERCIO INTRAINDUSTRIAL</v>
      </c>
      <c r="R67" s="2" t="str">
        <f>IF(Tabla19101113141233[[#This Row],[IGLL (7)]]&gt;0.33,"COMERCIO INTRAINDUSTRIAL","INDICIOS DE CMRCIO INT")</f>
        <v>COMERCIO INTRAINDUSTRIAL</v>
      </c>
      <c r="S67" s="2" t="str">
        <f>IF(Tabla19101113141233[[#This Row],[IGLL (8)]]&gt;0.33,"COMERCIO INTRAINDUSTRIAL","INDICIOS DE CMRCIO INT")</f>
        <v>COMERCIO INTRAINDUSTRIAL</v>
      </c>
      <c r="T67" s="2" t="str">
        <f>IF(Tabla19101113141233[[#This Row],[IGLL (9)]]&gt;0.33,"COMERCIO INTRAINDUSTRIAL","INDICIOS DE CMRCIO INT")</f>
        <v>COMERCIO INTRAINDUSTRIAL</v>
      </c>
      <c r="U67" s="2" t="str">
        <f>IF(Tabla19101113141233[[#This Row],[IGLL (10)]]&gt;0.33,"COMERCIO INTRAINDUSTRIAL","INDICIOS DE CMRCIO INT")</f>
        <v>COMERCIO INTRAINDUSTRIAL</v>
      </c>
    </row>
    <row r="68" spans="1:41" x14ac:dyDescent="0.25">
      <c r="A68" s="26">
        <v>2008</v>
      </c>
      <c r="B68" s="97">
        <f>1-('Balanza c '!B15/'Apertura '!B121)</f>
        <v>0.28979357694777164</v>
      </c>
      <c r="C68" s="97">
        <f>1-('Balanza c '!C15/'Apertura '!C121)</f>
        <v>1.5888030111485216</v>
      </c>
      <c r="D68" s="97">
        <f>1-('Balanza c '!D15/'Apertura '!D121)</f>
        <v>1.0624706806521953</v>
      </c>
      <c r="E68" s="97">
        <f>1-('Balanza c '!E15/'Apertura '!E121)</f>
        <v>0.60855528180906748</v>
      </c>
      <c r="F68" s="97">
        <f>1-('Balanza c '!F15/'Apertura '!F121)</f>
        <v>1.4521243370772579</v>
      </c>
      <c r="G68" s="97">
        <f>1-('Balanza c '!G15/'Apertura '!G121)</f>
        <v>1.9615230896325808</v>
      </c>
      <c r="H68" s="97">
        <f>1-('Balanza c '!H15/'Apertura '!H121)</f>
        <v>1.6458758221558778</v>
      </c>
      <c r="I68" s="97">
        <f>1-('Balanza c '!I15/'Apertura '!I121)</f>
        <v>1.903208877465961</v>
      </c>
      <c r="J68" s="97">
        <f>1-('Balanza c '!J15/'Apertura '!J121)</f>
        <v>1.833972263772409</v>
      </c>
      <c r="K68" s="97">
        <f>1-('Balanza c '!K15/'Apertura '!K121)</f>
        <v>1.795600067415462</v>
      </c>
      <c r="L68" s="2" t="str">
        <f>IF(Tabla19101113141233[[#This Row],[IGLL (1)]]&gt;0.33,"COMERCIO INTRAINDUSTRIAL","INDICIOS DE CMRCIO INT")</f>
        <v>INDICIOS DE CMRCIO INT</v>
      </c>
      <c r="M68" s="2" t="str">
        <f>IF(Tabla19101113141233[[#This Row],[IGLL (2)]]&gt;0.33,"COMERCIO INTRAINDUSTRIAL","INDICIOS DE CMRCIO INT")</f>
        <v>COMERCIO INTRAINDUSTRIAL</v>
      </c>
      <c r="N68" s="2" t="str">
        <f>IF(Tabla19101113141233[[#This Row],[IGLL (3)]]&gt;0.33,"COMERCIO INTRAINDUSTRIAL","INDICIOS DE CMRCIO INT")</f>
        <v>COMERCIO INTRAINDUSTRIAL</v>
      </c>
      <c r="O68" s="2" t="str">
        <f>IF(Tabla19101113141233[[#This Row],[IGLL (4)]]&gt;0.33,"COMERCIO INTRAINDUSTRIAL","INDICIOS DE CMRCIO INT")</f>
        <v>COMERCIO INTRAINDUSTRIAL</v>
      </c>
      <c r="P68" s="2" t="str">
        <f>IF(Tabla19101113141233[[#This Row],[IGLL (5)]]&gt;0.33,"COMERCIO INTRAINDUSTRIAL","INDICIOS DE CMRCIO INT")</f>
        <v>COMERCIO INTRAINDUSTRIAL</v>
      </c>
      <c r="Q68" s="2" t="str">
        <f>IF(Tabla19101113141233[[#This Row],[IGLL (6)]]&gt;0.33,"COMERCIO INTRAINDUSTRIAL","INDICIOS DE CMRCIO INT")</f>
        <v>COMERCIO INTRAINDUSTRIAL</v>
      </c>
      <c r="R68" s="2" t="str">
        <f>IF(Tabla19101113141233[[#This Row],[IGLL (7)]]&gt;0.33,"COMERCIO INTRAINDUSTRIAL","INDICIOS DE CMRCIO INT")</f>
        <v>COMERCIO INTRAINDUSTRIAL</v>
      </c>
      <c r="S68" s="2" t="str">
        <f>IF(Tabla19101113141233[[#This Row],[IGLL (8)]]&gt;0.33,"COMERCIO INTRAINDUSTRIAL","INDICIOS DE CMRCIO INT")</f>
        <v>COMERCIO INTRAINDUSTRIAL</v>
      </c>
      <c r="T68" s="2" t="str">
        <f>IF(Tabla19101113141233[[#This Row],[IGLL (9)]]&gt;0.33,"COMERCIO INTRAINDUSTRIAL","INDICIOS DE CMRCIO INT")</f>
        <v>COMERCIO INTRAINDUSTRIAL</v>
      </c>
      <c r="U68" s="2" t="str">
        <f>IF(Tabla19101113141233[[#This Row],[IGLL (10)]]&gt;0.33,"COMERCIO INTRAINDUSTRIAL","INDICIOS DE CMRCIO INT")</f>
        <v>COMERCIO INTRAINDUSTRIAL</v>
      </c>
    </row>
    <row r="69" spans="1:41" x14ac:dyDescent="0.25">
      <c r="A69" s="26">
        <v>2009</v>
      </c>
      <c r="B69" s="97">
        <f>1-('Balanza c '!B16/'Apertura '!B122)</f>
        <v>0.16099599516663754</v>
      </c>
      <c r="C69" s="97">
        <f>1-('Balanza c '!C16/'Apertura '!C122)</f>
        <v>1.4574850736717726</v>
      </c>
      <c r="D69" s="97">
        <f>1-('Balanza c '!D16/'Apertura '!D122)</f>
        <v>1.0593350348531752</v>
      </c>
      <c r="E69" s="97">
        <f>1-('Balanza c '!E16/'Apertura '!E122)</f>
        <v>0.54294175731444172</v>
      </c>
      <c r="F69" s="97">
        <f>1-('Balanza c '!F16/'Apertura '!F122)</f>
        <v>1.4023412077361639</v>
      </c>
      <c r="G69" s="97">
        <f>1-('Balanza c '!G16/'Apertura '!G122)</f>
        <v>1.969977455689351</v>
      </c>
      <c r="H69" s="97">
        <f>1-('Balanza c '!H16/'Apertura '!H122)</f>
        <v>1.6850312989825045</v>
      </c>
      <c r="I69" s="97">
        <f>1-('Balanza c '!I16/'Apertura '!I122)</f>
        <v>1.9232952669734722</v>
      </c>
      <c r="J69" s="97">
        <f>1-('Balanza c '!J16/'Apertura '!J122)</f>
        <v>1.7930522282007115</v>
      </c>
      <c r="K69" s="97">
        <f>1-('Balanza c '!K16/'Apertura '!K122)</f>
        <v>1.9275242448595715</v>
      </c>
      <c r="L69" s="2" t="str">
        <f>IF(Tabla19101113141233[[#This Row],[IGLL (1)]]&gt;0.33,"COMERCIO INTRAINDUSTRIAL","INDICIOS DE CMRCIO INT")</f>
        <v>INDICIOS DE CMRCIO INT</v>
      </c>
      <c r="M69" s="2" t="str">
        <f>IF(Tabla19101113141233[[#This Row],[IGLL (2)]]&gt;0.33,"COMERCIO INTRAINDUSTRIAL","INDICIOS DE CMRCIO INT")</f>
        <v>COMERCIO INTRAINDUSTRIAL</v>
      </c>
      <c r="N69" s="2" t="str">
        <f>IF(Tabla19101113141233[[#This Row],[IGLL (3)]]&gt;0.33,"COMERCIO INTRAINDUSTRIAL","INDICIOS DE CMRCIO INT")</f>
        <v>COMERCIO INTRAINDUSTRIAL</v>
      </c>
      <c r="O69" s="2" t="str">
        <f>IF(Tabla19101113141233[[#This Row],[IGLL (4)]]&gt;0.33,"COMERCIO INTRAINDUSTRIAL","INDICIOS DE CMRCIO INT")</f>
        <v>COMERCIO INTRAINDUSTRIAL</v>
      </c>
      <c r="P69" s="2" t="str">
        <f>IF(Tabla19101113141233[[#This Row],[IGLL (5)]]&gt;0.33,"COMERCIO INTRAINDUSTRIAL","INDICIOS DE CMRCIO INT")</f>
        <v>COMERCIO INTRAINDUSTRIAL</v>
      </c>
      <c r="Q69" s="2" t="str">
        <f>IF(Tabla19101113141233[[#This Row],[IGLL (6)]]&gt;0.33,"COMERCIO INTRAINDUSTRIAL","INDICIOS DE CMRCIO INT")</f>
        <v>COMERCIO INTRAINDUSTRIAL</v>
      </c>
      <c r="R69" s="2" t="str">
        <f>IF(Tabla19101113141233[[#This Row],[IGLL (7)]]&gt;0.33,"COMERCIO INTRAINDUSTRIAL","INDICIOS DE CMRCIO INT")</f>
        <v>COMERCIO INTRAINDUSTRIAL</v>
      </c>
      <c r="S69" s="2" t="str">
        <f>IF(Tabla19101113141233[[#This Row],[IGLL (8)]]&gt;0.33,"COMERCIO INTRAINDUSTRIAL","INDICIOS DE CMRCIO INT")</f>
        <v>COMERCIO INTRAINDUSTRIAL</v>
      </c>
      <c r="T69" s="2" t="str">
        <f>IF(Tabla19101113141233[[#This Row],[IGLL (9)]]&gt;0.33,"COMERCIO INTRAINDUSTRIAL","INDICIOS DE CMRCIO INT")</f>
        <v>COMERCIO INTRAINDUSTRIAL</v>
      </c>
      <c r="U69" s="2" t="str">
        <f>IF(Tabla19101113141233[[#This Row],[IGLL (10)]]&gt;0.33,"COMERCIO INTRAINDUSTRIAL","INDICIOS DE CMRCIO INT")</f>
        <v>COMERCIO INTRAINDUSTRIAL</v>
      </c>
    </row>
    <row r="70" spans="1:41" x14ac:dyDescent="0.25">
      <c r="A70" s="26">
        <v>2010</v>
      </c>
      <c r="B70" s="97">
        <f>1-('Balanza c '!B17/'Apertura '!B123)</f>
        <v>0.10453913320321906</v>
      </c>
      <c r="C70" s="97">
        <f>1-('Balanza c '!C17/'Apertura '!C123)</f>
        <v>1.4135958232773072</v>
      </c>
      <c r="D70" s="97">
        <f>1-('Balanza c '!D17/'Apertura '!D123)</f>
        <v>1.2943413487416691</v>
      </c>
      <c r="E70" s="97">
        <f>1-('Balanza c '!E17/'Apertura '!E123)</f>
        <v>0.52171685438133764</v>
      </c>
      <c r="F70" s="97">
        <f>1-('Balanza c '!F17/'Apertura '!F123)</f>
        <v>1.4157422375328739</v>
      </c>
      <c r="G70" s="97">
        <f>1-('Balanza c '!G17/'Apertura '!G123)</f>
        <v>1.9661829480666375</v>
      </c>
      <c r="H70" s="97">
        <f>1-('Balanza c '!H17/'Apertura '!H123)</f>
        <v>1.6491525476504614</v>
      </c>
      <c r="I70" s="97">
        <f>1-('Balanza c '!I17/'Apertura '!I123)</f>
        <v>1.9274142237160645</v>
      </c>
      <c r="J70" s="97">
        <f>1-('Balanza c '!J17/'Apertura '!J123)</f>
        <v>1.8742512834263714</v>
      </c>
      <c r="K70" s="97">
        <f>1-('Balanza c '!K17/'Apertura '!K123)</f>
        <v>1.8736106453345611</v>
      </c>
      <c r="L70" s="2" t="str">
        <f>IF(Tabla19101113141233[[#This Row],[IGLL (1)]]&gt;0.33,"COMERCIO INTRAINDUSTRIAL","INDICIOS DE CMRCIO INT")</f>
        <v>INDICIOS DE CMRCIO INT</v>
      </c>
      <c r="M70" s="2" t="str">
        <f>IF(Tabla19101113141233[[#This Row],[IGLL (2)]]&gt;0.33,"COMERCIO INTRAINDUSTRIAL","INDICIOS DE CMRCIO INT")</f>
        <v>COMERCIO INTRAINDUSTRIAL</v>
      </c>
      <c r="N70" s="2" t="str">
        <f>IF(Tabla19101113141233[[#This Row],[IGLL (3)]]&gt;0.33,"COMERCIO INTRAINDUSTRIAL","INDICIOS DE CMRCIO INT")</f>
        <v>COMERCIO INTRAINDUSTRIAL</v>
      </c>
      <c r="O70" s="2" t="str">
        <f>IF(Tabla19101113141233[[#This Row],[IGLL (4)]]&gt;0.33,"COMERCIO INTRAINDUSTRIAL","INDICIOS DE CMRCIO INT")</f>
        <v>COMERCIO INTRAINDUSTRIAL</v>
      </c>
      <c r="P70" s="2" t="str">
        <f>IF(Tabla19101113141233[[#This Row],[IGLL (5)]]&gt;0.33,"COMERCIO INTRAINDUSTRIAL","INDICIOS DE CMRCIO INT")</f>
        <v>COMERCIO INTRAINDUSTRIAL</v>
      </c>
      <c r="Q70" s="2" t="str">
        <f>IF(Tabla19101113141233[[#This Row],[IGLL (6)]]&gt;0.33,"COMERCIO INTRAINDUSTRIAL","INDICIOS DE CMRCIO INT")</f>
        <v>COMERCIO INTRAINDUSTRIAL</v>
      </c>
      <c r="R70" s="2" t="str">
        <f>IF(Tabla19101113141233[[#This Row],[IGLL (7)]]&gt;0.33,"COMERCIO INTRAINDUSTRIAL","INDICIOS DE CMRCIO INT")</f>
        <v>COMERCIO INTRAINDUSTRIAL</v>
      </c>
      <c r="S70" s="2" t="str">
        <f>IF(Tabla19101113141233[[#This Row],[IGLL (8)]]&gt;0.33,"COMERCIO INTRAINDUSTRIAL","INDICIOS DE CMRCIO INT")</f>
        <v>COMERCIO INTRAINDUSTRIAL</v>
      </c>
      <c r="T70" s="2" t="str">
        <f>IF(Tabla19101113141233[[#This Row],[IGLL (9)]]&gt;0.33,"COMERCIO INTRAINDUSTRIAL","INDICIOS DE CMRCIO INT")</f>
        <v>COMERCIO INTRAINDUSTRIAL</v>
      </c>
      <c r="U70" s="2" t="str">
        <f>IF(Tabla19101113141233[[#This Row],[IGLL (10)]]&gt;0.33,"COMERCIO INTRAINDUSTRIAL","INDICIOS DE CMRCIO INT")</f>
        <v>COMERCIO INTRAINDUSTRIAL</v>
      </c>
    </row>
    <row r="71" spans="1:41" x14ac:dyDescent="0.25">
      <c r="A71" s="26">
        <v>2011</v>
      </c>
      <c r="B71" s="97">
        <f>1-('Balanza c '!B18/'Apertura '!B124)</f>
        <v>0.10655884660277959</v>
      </c>
      <c r="C71" s="97">
        <f>1-('Balanza c '!C18/'Apertura '!C124)</f>
        <v>1.551763459949939</v>
      </c>
      <c r="D71" s="97">
        <f>1-('Balanza c '!D18/'Apertura '!D124)</f>
        <v>1.2837389941062385</v>
      </c>
      <c r="E71" s="97">
        <f>1-('Balanza c '!E18/'Apertura '!E124)</f>
        <v>0.64008419792072124</v>
      </c>
      <c r="F71" s="97">
        <f>1-('Balanza c '!F18/'Apertura '!F124)</f>
        <v>1.488017365523185</v>
      </c>
      <c r="G71" s="97">
        <f>1-('Balanza c '!G18/'Apertura '!G124)</f>
        <v>1.9764581924349836</v>
      </c>
      <c r="H71" s="97">
        <f>1-('Balanza c '!H18/'Apertura '!H124)</f>
        <v>1.6866910127282775</v>
      </c>
      <c r="I71" s="97">
        <f>1-('Balanza c '!I18/'Apertura '!I124)</f>
        <v>1.9257166939996626</v>
      </c>
      <c r="J71" s="97">
        <f>1-('Balanza c '!J18/'Apertura '!J124)</f>
        <v>1.8822205536691818</v>
      </c>
      <c r="K71" s="97">
        <f>1-('Balanza c '!K18/'Apertura '!K124)</f>
        <v>1.9860354221123029</v>
      </c>
      <c r="L71" s="2" t="str">
        <f>IF(Tabla19101113141233[[#This Row],[IGLL (1)]]&gt;0.33,"COMERCIO INTRAINDUSTRIAL","INDICIOS DE CMRCIO INT")</f>
        <v>INDICIOS DE CMRCIO INT</v>
      </c>
      <c r="M71" s="2" t="str">
        <f>IF(Tabla19101113141233[[#This Row],[IGLL (2)]]&gt;0.33,"COMERCIO INTRAINDUSTRIAL","INDICIOS DE CMRCIO INT")</f>
        <v>COMERCIO INTRAINDUSTRIAL</v>
      </c>
      <c r="N71" s="2" t="str">
        <f>IF(Tabla19101113141233[[#This Row],[IGLL (3)]]&gt;0.33,"COMERCIO INTRAINDUSTRIAL","INDICIOS DE CMRCIO INT")</f>
        <v>COMERCIO INTRAINDUSTRIAL</v>
      </c>
      <c r="O71" s="2" t="str">
        <f>IF(Tabla19101113141233[[#This Row],[IGLL (4)]]&gt;0.33,"COMERCIO INTRAINDUSTRIAL","INDICIOS DE CMRCIO INT")</f>
        <v>COMERCIO INTRAINDUSTRIAL</v>
      </c>
      <c r="P71" s="2" t="str">
        <f>IF(Tabla19101113141233[[#This Row],[IGLL (5)]]&gt;0.33,"COMERCIO INTRAINDUSTRIAL","INDICIOS DE CMRCIO INT")</f>
        <v>COMERCIO INTRAINDUSTRIAL</v>
      </c>
      <c r="Q71" s="2" t="str">
        <f>IF(Tabla19101113141233[[#This Row],[IGLL (6)]]&gt;0.33,"COMERCIO INTRAINDUSTRIAL","INDICIOS DE CMRCIO INT")</f>
        <v>COMERCIO INTRAINDUSTRIAL</v>
      </c>
      <c r="R71" s="2" t="str">
        <f>IF(Tabla19101113141233[[#This Row],[IGLL (7)]]&gt;0.33,"COMERCIO INTRAINDUSTRIAL","INDICIOS DE CMRCIO INT")</f>
        <v>COMERCIO INTRAINDUSTRIAL</v>
      </c>
      <c r="S71" s="2" t="str">
        <f>IF(Tabla19101113141233[[#This Row],[IGLL (8)]]&gt;0.33,"COMERCIO INTRAINDUSTRIAL","INDICIOS DE CMRCIO INT")</f>
        <v>COMERCIO INTRAINDUSTRIAL</v>
      </c>
      <c r="T71" s="2" t="str">
        <f>IF(Tabla19101113141233[[#This Row],[IGLL (9)]]&gt;0.33,"COMERCIO INTRAINDUSTRIAL","INDICIOS DE CMRCIO INT")</f>
        <v>COMERCIO INTRAINDUSTRIAL</v>
      </c>
      <c r="U71" s="2" t="str">
        <f>IF(Tabla19101113141233[[#This Row],[IGLL (10)]]&gt;0.33,"COMERCIO INTRAINDUSTRIAL","INDICIOS DE CMRCIO INT")</f>
        <v>COMERCIO INTRAINDUSTRIAL</v>
      </c>
    </row>
    <row r="72" spans="1:41" x14ac:dyDescent="0.25">
      <c r="A72" s="26">
        <v>2012</v>
      </c>
      <c r="B72" s="97">
        <f>1-('Balanza c '!B19/'Apertura '!B125)</f>
        <v>9.82797719091002E-2</v>
      </c>
      <c r="C72" s="97">
        <f>1-('Balanza c '!C19/'Apertura '!C125)</f>
        <v>1.4737977724483771</v>
      </c>
      <c r="D72" s="97">
        <f>1-('Balanza c '!D19/'Apertura '!D125)</f>
        <v>1.5350427652885483</v>
      </c>
      <c r="E72" s="97">
        <f>1-('Balanza c '!E19/'Apertura '!E125)</f>
        <v>0.64300365397077841</v>
      </c>
      <c r="F72" s="97">
        <f>1-('Balanza c '!F19/'Apertura '!F125)</f>
        <v>1.5252945080467311</v>
      </c>
      <c r="G72" s="97">
        <f>1-('Balanza c '!G19/'Apertura '!G125)</f>
        <v>1.949592427539006</v>
      </c>
      <c r="H72" s="97">
        <f>1-('Balanza c '!H19/'Apertura '!H125)</f>
        <v>1.6977769321052947</v>
      </c>
      <c r="I72" s="97">
        <f>1-('Balanza c '!I19/'Apertura '!I125)</f>
        <v>1.9176578476648061</v>
      </c>
      <c r="J72" s="97">
        <f>1-('Balanza c '!J19/'Apertura '!J125)</f>
        <v>1.8692735833115952</v>
      </c>
      <c r="K72" s="97">
        <f>1-('Balanza c '!K19/'Apertura '!K125)</f>
        <v>1.9739747840904851</v>
      </c>
      <c r="L72" s="2" t="str">
        <f>IF(Tabla19101113141233[[#This Row],[IGLL (1)]]&gt;0.33,"COMERCIO INTRAINDUSTRIAL","INDICIOS DE CMRCIO INT")</f>
        <v>INDICIOS DE CMRCIO INT</v>
      </c>
      <c r="M72" s="2" t="str">
        <f>IF(Tabla19101113141233[[#This Row],[IGLL (2)]]&gt;0.33,"COMERCIO INTRAINDUSTRIAL","INDICIOS DE CMRCIO INT")</f>
        <v>COMERCIO INTRAINDUSTRIAL</v>
      </c>
      <c r="N72" s="2" t="str">
        <f>IF(Tabla19101113141233[[#This Row],[IGLL (3)]]&gt;0.33,"COMERCIO INTRAINDUSTRIAL","INDICIOS DE CMRCIO INT")</f>
        <v>COMERCIO INTRAINDUSTRIAL</v>
      </c>
      <c r="O72" s="2" t="str">
        <f>IF(Tabla19101113141233[[#This Row],[IGLL (4)]]&gt;0.33,"COMERCIO INTRAINDUSTRIAL","INDICIOS DE CMRCIO INT")</f>
        <v>COMERCIO INTRAINDUSTRIAL</v>
      </c>
      <c r="P72" s="2" t="str">
        <f>IF(Tabla19101113141233[[#This Row],[IGLL (5)]]&gt;0.33,"COMERCIO INTRAINDUSTRIAL","INDICIOS DE CMRCIO INT")</f>
        <v>COMERCIO INTRAINDUSTRIAL</v>
      </c>
      <c r="Q72" s="2" t="str">
        <f>IF(Tabla19101113141233[[#This Row],[IGLL (6)]]&gt;0.33,"COMERCIO INTRAINDUSTRIAL","INDICIOS DE CMRCIO INT")</f>
        <v>COMERCIO INTRAINDUSTRIAL</v>
      </c>
      <c r="R72" s="2" t="str">
        <f>IF(Tabla19101113141233[[#This Row],[IGLL (7)]]&gt;0.33,"COMERCIO INTRAINDUSTRIAL","INDICIOS DE CMRCIO INT")</f>
        <v>COMERCIO INTRAINDUSTRIAL</v>
      </c>
      <c r="S72" s="2" t="str">
        <f>IF(Tabla19101113141233[[#This Row],[IGLL (8)]]&gt;0.33,"COMERCIO INTRAINDUSTRIAL","INDICIOS DE CMRCIO INT")</f>
        <v>COMERCIO INTRAINDUSTRIAL</v>
      </c>
      <c r="T72" s="2" t="str">
        <f>IF(Tabla19101113141233[[#This Row],[IGLL (9)]]&gt;0.33,"COMERCIO INTRAINDUSTRIAL","INDICIOS DE CMRCIO INT")</f>
        <v>COMERCIO INTRAINDUSTRIAL</v>
      </c>
      <c r="U72" s="2" t="str">
        <f>IF(Tabla19101113141233[[#This Row],[IGLL (10)]]&gt;0.33,"COMERCIO INTRAINDUSTRIAL","INDICIOS DE CMRCIO INT")</f>
        <v>COMERCIO INTRAINDUSTRIAL</v>
      </c>
    </row>
    <row r="73" spans="1:41" x14ac:dyDescent="0.25">
      <c r="A73" s="26">
        <v>2013</v>
      </c>
      <c r="B73" s="97">
        <f>1-('Balanza c '!B20/'Apertura '!B126)</f>
        <v>0.15810207894454442</v>
      </c>
      <c r="C73" s="97">
        <f>1-('Balanza c '!C20/'Apertura '!C126)</f>
        <v>1.5826964419703238</v>
      </c>
      <c r="D73" s="97">
        <f>1-('Balanza c '!D20/'Apertura '!D126)</f>
        <v>1.694324781295617</v>
      </c>
      <c r="E73" s="97">
        <f>1-('Balanza c '!E20/'Apertura '!E126)</f>
        <v>0.72493734102768603</v>
      </c>
      <c r="F73" s="97">
        <f>1-('Balanza c '!F20/'Apertura '!F126)</f>
        <v>1.5553848938037929</v>
      </c>
      <c r="G73" s="97">
        <f>1-('Balanza c '!G20/'Apertura '!G126)</f>
        <v>1.9686462131483085</v>
      </c>
      <c r="H73" s="97">
        <f>1-('Balanza c '!H20/'Apertura '!H126)</f>
        <v>1.7712137901797935</v>
      </c>
      <c r="I73" s="97">
        <f>1-('Balanza c '!I20/'Apertura '!I126)</f>
        <v>1.9112978898918458</v>
      </c>
      <c r="J73" s="97">
        <f>1-('Balanza c '!J20/'Apertura '!J126)</f>
        <v>1.8118285238676428</v>
      </c>
      <c r="K73" s="97">
        <f>1-('Balanza c '!K20/'Apertura '!K126)</f>
        <v>1.9642783561946282</v>
      </c>
      <c r="L73" s="2" t="str">
        <f>IF(Tabla19101113141233[[#This Row],[IGLL (1)]]&gt;0.33,"COMERCIO INTRAINDUSTRIAL","INDICIOS DE CMRCIO INT")</f>
        <v>INDICIOS DE CMRCIO INT</v>
      </c>
      <c r="M73" s="2" t="str">
        <f>IF(Tabla19101113141233[[#This Row],[IGLL (2)]]&gt;0.33,"COMERCIO INTRAINDUSTRIAL","INDICIOS DE CMRCIO INT")</f>
        <v>COMERCIO INTRAINDUSTRIAL</v>
      </c>
      <c r="N73" s="2" t="str">
        <f>IF(Tabla19101113141233[[#This Row],[IGLL (3)]]&gt;0.33,"COMERCIO INTRAINDUSTRIAL","INDICIOS DE CMRCIO INT")</f>
        <v>COMERCIO INTRAINDUSTRIAL</v>
      </c>
      <c r="O73" s="2" t="str">
        <f>IF(Tabla19101113141233[[#This Row],[IGLL (4)]]&gt;0.33,"COMERCIO INTRAINDUSTRIAL","INDICIOS DE CMRCIO INT")</f>
        <v>COMERCIO INTRAINDUSTRIAL</v>
      </c>
      <c r="P73" s="2" t="str">
        <f>IF(Tabla19101113141233[[#This Row],[IGLL (5)]]&gt;0.33,"COMERCIO INTRAINDUSTRIAL","INDICIOS DE CMRCIO INT")</f>
        <v>COMERCIO INTRAINDUSTRIAL</v>
      </c>
      <c r="Q73" s="2" t="str">
        <f>IF(Tabla19101113141233[[#This Row],[IGLL (6)]]&gt;0.33,"COMERCIO INTRAINDUSTRIAL","INDICIOS DE CMRCIO INT")</f>
        <v>COMERCIO INTRAINDUSTRIAL</v>
      </c>
      <c r="R73" s="2" t="str">
        <f>IF(Tabla19101113141233[[#This Row],[IGLL (7)]]&gt;0.33,"COMERCIO INTRAINDUSTRIAL","INDICIOS DE CMRCIO INT")</f>
        <v>COMERCIO INTRAINDUSTRIAL</v>
      </c>
      <c r="S73" s="2" t="str">
        <f>IF(Tabla19101113141233[[#This Row],[IGLL (8)]]&gt;0.33,"COMERCIO INTRAINDUSTRIAL","INDICIOS DE CMRCIO INT")</f>
        <v>COMERCIO INTRAINDUSTRIAL</v>
      </c>
      <c r="T73" s="2" t="str">
        <f>IF(Tabla19101113141233[[#This Row],[IGLL (9)]]&gt;0.33,"COMERCIO INTRAINDUSTRIAL","INDICIOS DE CMRCIO INT")</f>
        <v>COMERCIO INTRAINDUSTRIAL</v>
      </c>
      <c r="U73" s="2" t="str">
        <f>IF(Tabla19101113141233[[#This Row],[IGLL (10)]]&gt;0.33,"COMERCIO INTRAINDUSTRIAL","INDICIOS DE CMRCIO INT")</f>
        <v>COMERCIO INTRAINDUSTRIAL</v>
      </c>
    </row>
    <row r="74" spans="1:41" x14ac:dyDescent="0.25">
      <c r="A74" s="26">
        <v>2014</v>
      </c>
      <c r="B74" s="97">
        <f>1-('Balanza c '!B21/'Apertura '!B127)</f>
        <v>0.33235258263737688</v>
      </c>
      <c r="C74" s="97">
        <f>1-('Balanza c '!C21/'Apertura '!C127)</f>
        <v>1.4908391493482704</v>
      </c>
      <c r="D74" s="97">
        <f>1-('Balanza c '!D21/'Apertura '!D127)</f>
        <v>1.7323356150958569</v>
      </c>
      <c r="E74" s="97">
        <f>1-('Balanza c '!E21/'Apertura '!E127)</f>
        <v>0.64947606137770775</v>
      </c>
      <c r="F74" s="97">
        <f>1-('Balanza c '!F21/'Apertura '!F127)</f>
        <v>1.4635710362800751</v>
      </c>
      <c r="G74" s="97">
        <f>1-('Balanza c '!G21/'Apertura '!G127)</f>
        <v>1.952603493092969</v>
      </c>
      <c r="H74" s="97">
        <f>1-('Balanza c '!H21/'Apertura '!H127)</f>
        <v>1.7051087145896571</v>
      </c>
      <c r="I74" s="97">
        <f>1-('Balanza c '!I21/'Apertura '!I127)</f>
        <v>1.9159147478935741</v>
      </c>
      <c r="J74" s="97">
        <f>1-('Balanza c '!J21/'Apertura '!J127)</f>
        <v>1.818703065742648</v>
      </c>
      <c r="K74" s="97">
        <f>1-('Balanza c '!K21/'Apertura '!K127)</f>
        <v>1.939166710419959</v>
      </c>
      <c r="L74" s="2" t="str">
        <f>IF(Tabla19101113141233[[#This Row],[IGLL (1)]]&gt;0.33,"COMERCIO INTRAINDUSTRIAL","INDICIOS DE CMRCIO INT")</f>
        <v>COMERCIO INTRAINDUSTRIAL</v>
      </c>
      <c r="M74" s="2" t="str">
        <f>IF(Tabla19101113141233[[#This Row],[IGLL (2)]]&gt;0.33,"COMERCIO INTRAINDUSTRIAL","INDICIOS DE CMRCIO INT")</f>
        <v>COMERCIO INTRAINDUSTRIAL</v>
      </c>
      <c r="N74" s="2" t="str">
        <f>IF(Tabla19101113141233[[#This Row],[IGLL (3)]]&gt;0.33,"COMERCIO INTRAINDUSTRIAL","INDICIOS DE CMRCIO INT")</f>
        <v>COMERCIO INTRAINDUSTRIAL</v>
      </c>
      <c r="O74" s="2" t="str">
        <f>IF(Tabla19101113141233[[#This Row],[IGLL (4)]]&gt;0.33,"COMERCIO INTRAINDUSTRIAL","INDICIOS DE CMRCIO INT")</f>
        <v>COMERCIO INTRAINDUSTRIAL</v>
      </c>
      <c r="P74" s="2" t="str">
        <f>IF(Tabla19101113141233[[#This Row],[IGLL (5)]]&gt;0.33,"COMERCIO INTRAINDUSTRIAL","INDICIOS DE CMRCIO INT")</f>
        <v>COMERCIO INTRAINDUSTRIAL</v>
      </c>
      <c r="Q74" s="2" t="str">
        <f>IF(Tabla19101113141233[[#This Row],[IGLL (6)]]&gt;0.33,"COMERCIO INTRAINDUSTRIAL","INDICIOS DE CMRCIO INT")</f>
        <v>COMERCIO INTRAINDUSTRIAL</v>
      </c>
      <c r="R74" s="2" t="str">
        <f>IF(Tabla19101113141233[[#This Row],[IGLL (7)]]&gt;0.33,"COMERCIO INTRAINDUSTRIAL","INDICIOS DE CMRCIO INT")</f>
        <v>COMERCIO INTRAINDUSTRIAL</v>
      </c>
      <c r="S74" s="2" t="str">
        <f>IF(Tabla19101113141233[[#This Row],[IGLL (8)]]&gt;0.33,"COMERCIO INTRAINDUSTRIAL","INDICIOS DE CMRCIO INT")</f>
        <v>COMERCIO INTRAINDUSTRIAL</v>
      </c>
      <c r="T74" s="2" t="str">
        <f>IF(Tabla19101113141233[[#This Row],[IGLL (9)]]&gt;0.33,"COMERCIO INTRAINDUSTRIAL","INDICIOS DE CMRCIO INT")</f>
        <v>COMERCIO INTRAINDUSTRIAL</v>
      </c>
      <c r="U74" s="2" t="str">
        <f>IF(Tabla19101113141233[[#This Row],[IGLL (10)]]&gt;0.33,"COMERCIO INTRAINDUSTRIAL","INDICIOS DE CMRCIO INT")</f>
        <v>COMERCIO INTRAINDUSTRIAL</v>
      </c>
    </row>
    <row r="75" spans="1:41" x14ac:dyDescent="0.25">
      <c r="A75" s="26">
        <v>2015</v>
      </c>
      <c r="B75" s="97">
        <f>1-('Balanza c '!B22/'Apertura '!B128)</f>
        <v>0.48375272922174961</v>
      </c>
      <c r="C75" s="97">
        <f>1-('Balanza c '!C22/'Apertura '!C128)</f>
        <v>1.5390746842523928</v>
      </c>
      <c r="D75" s="97">
        <f>1-('Balanza c '!D22/'Apertura '!D128)</f>
        <v>1.7604390565565651</v>
      </c>
      <c r="E75" s="97">
        <f>1-('Balanza c '!E22/'Apertura '!E128)</f>
        <v>0.59155134064494086</v>
      </c>
      <c r="F75" s="97">
        <f>1-('Balanza c '!F22/'Apertura '!F128)</f>
        <v>1.3848418856393325</v>
      </c>
      <c r="G75" s="97">
        <f>1-('Balanza c '!G22/'Apertura '!G128)</f>
        <v>1.9165479586681138</v>
      </c>
      <c r="H75" s="97">
        <f>1-('Balanza c '!H22/'Apertura '!H128)</f>
        <v>1.7524416859619574</v>
      </c>
      <c r="I75" s="97">
        <f>1-('Balanza c '!I22/'Apertura '!I128)</f>
        <v>1.893613995176969</v>
      </c>
      <c r="J75" s="97">
        <f>1-('Balanza c '!J22/'Apertura '!J128)</f>
        <v>1.806586315474779</v>
      </c>
      <c r="K75" s="97">
        <f>1-('Balanza c '!K22/'Apertura '!K128)</f>
        <v>1.9285992509206755</v>
      </c>
      <c r="L75" s="2" t="str">
        <f>IF(Tabla19101113141233[[#This Row],[IGLL (1)]]&gt;0.33,"COMERCIO INTRAINDUSTRIAL","INDICIOS DE CMRCIO INT")</f>
        <v>COMERCIO INTRAINDUSTRIAL</v>
      </c>
      <c r="M75" s="2" t="str">
        <f>IF(Tabla19101113141233[[#This Row],[IGLL (2)]]&gt;0.33,"COMERCIO INTRAINDUSTRIAL","INDICIOS DE CMRCIO INT")</f>
        <v>COMERCIO INTRAINDUSTRIAL</v>
      </c>
      <c r="N75" s="2" t="str">
        <f>IF(Tabla19101113141233[[#This Row],[IGLL (3)]]&gt;0.33,"COMERCIO INTRAINDUSTRIAL","INDICIOS DE CMRCIO INT")</f>
        <v>COMERCIO INTRAINDUSTRIAL</v>
      </c>
      <c r="O75" s="2" t="str">
        <f>IF(Tabla19101113141233[[#This Row],[IGLL (4)]]&gt;0.33,"COMERCIO INTRAINDUSTRIAL","INDICIOS DE CMRCIO INT")</f>
        <v>COMERCIO INTRAINDUSTRIAL</v>
      </c>
      <c r="P75" s="2" t="str">
        <f>IF(Tabla19101113141233[[#This Row],[IGLL (5)]]&gt;0.33,"COMERCIO INTRAINDUSTRIAL","INDICIOS DE CMRCIO INT")</f>
        <v>COMERCIO INTRAINDUSTRIAL</v>
      </c>
      <c r="Q75" s="2" t="str">
        <f>IF(Tabla19101113141233[[#This Row],[IGLL (6)]]&gt;0.33,"COMERCIO INTRAINDUSTRIAL","INDICIOS DE CMRCIO INT")</f>
        <v>COMERCIO INTRAINDUSTRIAL</v>
      </c>
      <c r="R75" s="2" t="str">
        <f>IF(Tabla19101113141233[[#This Row],[IGLL (7)]]&gt;0.33,"COMERCIO INTRAINDUSTRIAL","INDICIOS DE CMRCIO INT")</f>
        <v>COMERCIO INTRAINDUSTRIAL</v>
      </c>
      <c r="S75" s="2" t="str">
        <f>IF(Tabla19101113141233[[#This Row],[IGLL (8)]]&gt;0.33,"COMERCIO INTRAINDUSTRIAL","INDICIOS DE CMRCIO INT")</f>
        <v>COMERCIO INTRAINDUSTRIAL</v>
      </c>
      <c r="T75" s="2" t="str">
        <f>IF(Tabla19101113141233[[#This Row],[IGLL (9)]]&gt;0.33,"COMERCIO INTRAINDUSTRIAL","INDICIOS DE CMRCIO INT")</f>
        <v>COMERCIO INTRAINDUSTRIAL</v>
      </c>
      <c r="U75" s="2" t="str">
        <f>IF(Tabla19101113141233[[#This Row],[IGLL (10)]]&gt;0.33,"COMERCIO INTRAINDUSTRIAL","INDICIOS DE CMRCIO INT")</f>
        <v>COMERCIO INTRAINDUSTRIAL</v>
      </c>
    </row>
    <row r="76" spans="1:41" x14ac:dyDescent="0.25">
      <c r="A76" t="s">
        <v>56</v>
      </c>
    </row>
    <row r="77" spans="1:41" x14ac:dyDescent="0.25">
      <c r="Q77" t="s">
        <v>307</v>
      </c>
    </row>
  </sheetData>
  <mergeCells count="3">
    <mergeCell ref="A3:U3"/>
    <mergeCell ref="A28:U28"/>
    <mergeCell ref="A53:U53"/>
  </mergeCells>
  <conditionalFormatting sqref="F26">
    <cfRule type="cellIs" dxfId="2" priority="4" operator="lessThan">
      <formula>0</formula>
    </cfRule>
  </conditionalFormatting>
  <conditionalFormatting sqref="M5:N8 P5:U25 M18:N25 M9:M17">
    <cfRule type="cellIs" dxfId="1" priority="3" operator="lessThan">
      <formula>0</formula>
    </cfRule>
  </conditionalFormatting>
  <conditionalFormatting sqref="B30:K50">
    <cfRule type="cellIs" dxfId="0" priority="1" operator="between">
      <formula>-0.33</formula>
      <formula>-2</formula>
    </cfRule>
  </conditionalFormatting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selection activeCell="F31" sqref="F31"/>
    </sheetView>
  </sheetViews>
  <sheetFormatPr baseColWidth="10" defaultRowHeight="15" x14ac:dyDescent="0.25"/>
  <cols>
    <col min="3" max="11" width="12" bestFit="1" customWidth="1"/>
  </cols>
  <sheetData>
    <row r="1" spans="1:21" ht="90" thickBot="1" x14ac:dyDescent="0.3">
      <c r="A1" s="28" t="s">
        <v>264</v>
      </c>
      <c r="B1" s="113" t="s">
        <v>197</v>
      </c>
      <c r="C1" s="113" t="s">
        <v>198</v>
      </c>
      <c r="D1" s="113" t="s">
        <v>199</v>
      </c>
      <c r="E1" s="113" t="s">
        <v>200</v>
      </c>
      <c r="F1" s="113" t="s">
        <v>201</v>
      </c>
      <c r="G1" s="113" t="s">
        <v>202</v>
      </c>
      <c r="H1" s="113" t="s">
        <v>203</v>
      </c>
      <c r="I1" s="113" t="s">
        <v>204</v>
      </c>
      <c r="J1" s="113" t="s">
        <v>205</v>
      </c>
      <c r="K1" s="113" t="s">
        <v>206</v>
      </c>
    </row>
    <row r="2" spans="1:21" x14ac:dyDescent="0.25">
      <c r="A2" s="46">
        <v>1995</v>
      </c>
      <c r="B2" s="46">
        <v>701470850.77100003</v>
      </c>
      <c r="C2" s="46">
        <v>412935145.13599998</v>
      </c>
      <c r="D2" s="46">
        <v>379097119.90700001</v>
      </c>
      <c r="E2" s="46">
        <v>376258990.69499999</v>
      </c>
      <c r="F2" s="46">
        <v>466950762.99599999</v>
      </c>
      <c r="G2" s="46">
        <v>428665409.88599998</v>
      </c>
      <c r="H2" s="46">
        <v>398968974.96899998</v>
      </c>
      <c r="I2" s="46">
        <v>782314415.56200004</v>
      </c>
      <c r="J2" s="46">
        <v>729927035.39600003</v>
      </c>
      <c r="K2" s="46">
        <v>221697913.01300001</v>
      </c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x14ac:dyDescent="0.25">
      <c r="A3" s="47">
        <v>1996</v>
      </c>
      <c r="B3" s="46">
        <v>772757894.02600002</v>
      </c>
      <c r="C3" s="46">
        <v>408316184.84500003</v>
      </c>
      <c r="D3" s="46">
        <v>404135883</v>
      </c>
      <c r="E3" s="46">
        <v>391528279.16299999</v>
      </c>
      <c r="F3" s="46">
        <v>472347996.14600003</v>
      </c>
      <c r="G3" s="46">
        <v>452602459.48299998</v>
      </c>
      <c r="H3" s="46">
        <v>397643347.97100002</v>
      </c>
      <c r="I3" s="46">
        <v>821649413.21599996</v>
      </c>
      <c r="J3" s="46">
        <v>768547019.68599999</v>
      </c>
      <c r="K3" s="46">
        <v>240986269.33500001</v>
      </c>
      <c r="L3" s="88"/>
      <c r="M3" s="88"/>
      <c r="N3" s="88"/>
      <c r="O3" s="88"/>
      <c r="P3" s="88"/>
      <c r="Q3" s="88"/>
      <c r="R3" s="88"/>
      <c r="S3" s="88"/>
      <c r="T3" s="88"/>
      <c r="U3" s="88"/>
    </row>
    <row r="4" spans="1:21" x14ac:dyDescent="0.25">
      <c r="A4" s="46">
        <v>1997</v>
      </c>
      <c r="B4" s="46">
        <v>776286583.27400005</v>
      </c>
      <c r="C4" s="46">
        <v>405576103.70999998</v>
      </c>
      <c r="D4" s="46">
        <v>415466608.861</v>
      </c>
      <c r="E4" s="46">
        <v>415679419.56400001</v>
      </c>
      <c r="F4" s="46">
        <v>488557025.02100003</v>
      </c>
      <c r="G4" s="46">
        <v>477026752.56199998</v>
      </c>
      <c r="H4" s="46">
        <v>409868131.73299998</v>
      </c>
      <c r="I4" s="46">
        <v>837248118.86000001</v>
      </c>
      <c r="J4" s="46">
        <v>842204256.255</v>
      </c>
      <c r="K4" s="46">
        <v>267319117.63100001</v>
      </c>
      <c r="L4" s="88"/>
      <c r="M4" s="88"/>
      <c r="N4" s="88"/>
      <c r="O4" s="88"/>
      <c r="P4" s="88"/>
      <c r="Q4" s="88"/>
      <c r="R4" s="88"/>
      <c r="S4" s="88"/>
      <c r="T4" s="88"/>
      <c r="U4" s="88"/>
    </row>
    <row r="5" spans="1:21" x14ac:dyDescent="0.25">
      <c r="A5" s="47">
        <v>1998</v>
      </c>
      <c r="B5" s="46">
        <v>656653479.55799997</v>
      </c>
      <c r="C5" s="46">
        <v>398388036.00999999</v>
      </c>
      <c r="D5" s="46">
        <v>376748958.86400002</v>
      </c>
      <c r="E5" s="46">
        <v>406119009.80299997</v>
      </c>
      <c r="F5" s="46">
        <v>493935815.352</v>
      </c>
      <c r="G5" s="46">
        <v>500952381.40499997</v>
      </c>
      <c r="H5" s="46">
        <v>400275790.13599998</v>
      </c>
      <c r="I5" s="46">
        <v>851657355.50699997</v>
      </c>
      <c r="J5" s="46">
        <v>845657577.43400002</v>
      </c>
      <c r="K5" s="46">
        <v>300306755.93599999</v>
      </c>
      <c r="L5" s="88"/>
      <c r="M5" s="88"/>
      <c r="N5" s="88"/>
      <c r="O5" s="88"/>
      <c r="P5" s="88"/>
      <c r="Q5" s="88"/>
      <c r="R5" s="88"/>
      <c r="S5" s="88"/>
      <c r="T5" s="88"/>
      <c r="U5" s="88"/>
    </row>
    <row r="6" spans="1:21" x14ac:dyDescent="0.25">
      <c r="A6" s="46">
        <v>1999</v>
      </c>
      <c r="B6" s="46">
        <v>707430716.69099998</v>
      </c>
      <c r="C6" s="46">
        <v>394585467.43000001</v>
      </c>
      <c r="D6" s="46">
        <v>405785427.03799999</v>
      </c>
      <c r="E6" s="46">
        <v>405121614.51599997</v>
      </c>
      <c r="F6" s="46">
        <v>496165080.63700002</v>
      </c>
      <c r="G6" s="46">
        <v>520808145.26999998</v>
      </c>
      <c r="H6" s="46">
        <v>394510805.76800001</v>
      </c>
      <c r="I6" s="46">
        <v>856151071.41400003</v>
      </c>
      <c r="J6" s="46">
        <v>937573678.13399994</v>
      </c>
      <c r="K6" s="46">
        <v>316502492.22000003</v>
      </c>
      <c r="L6" s="88"/>
      <c r="M6" s="88"/>
      <c r="N6" s="88"/>
      <c r="O6" s="88"/>
      <c r="P6" s="88"/>
      <c r="Q6" s="88"/>
      <c r="R6" s="88"/>
      <c r="S6" s="88"/>
      <c r="T6" s="88"/>
      <c r="U6" s="88"/>
    </row>
    <row r="7" spans="1:21" x14ac:dyDescent="0.25">
      <c r="A7" s="47">
        <v>2000</v>
      </c>
      <c r="B7" s="46">
        <v>896618900.08899999</v>
      </c>
      <c r="C7" s="46">
        <v>393912215.13999999</v>
      </c>
      <c r="D7" s="46">
        <v>497840847.43599999</v>
      </c>
      <c r="E7" s="46">
        <v>427888929.83999997</v>
      </c>
      <c r="F7" s="46">
        <v>525951421.83399999</v>
      </c>
      <c r="G7" s="46">
        <v>541761424.47000003</v>
      </c>
      <c r="H7" s="46">
        <v>419550968.19400001</v>
      </c>
      <c r="I7" s="46">
        <v>917615526.40799999</v>
      </c>
      <c r="J7" s="46">
        <v>1129286881.3139999</v>
      </c>
      <c r="K7" s="46">
        <v>321994303.16600001</v>
      </c>
      <c r="L7" s="88"/>
      <c r="M7" s="88"/>
      <c r="N7" s="88"/>
      <c r="O7" s="88"/>
      <c r="P7" s="88"/>
      <c r="Q7" s="88"/>
      <c r="R7" s="88"/>
      <c r="S7" s="88"/>
      <c r="T7" s="88"/>
      <c r="U7" s="88"/>
    </row>
    <row r="8" spans="1:21" x14ac:dyDescent="0.25">
      <c r="A8" s="46">
        <v>2001</v>
      </c>
      <c r="B8" s="46">
        <v>853605595.36300004</v>
      </c>
      <c r="C8" s="46">
        <v>389279306.66799998</v>
      </c>
      <c r="D8" s="46">
        <v>469095518.68599999</v>
      </c>
      <c r="E8" s="46">
        <v>422007716.84200001</v>
      </c>
      <c r="F8" s="46">
        <v>512567735.92900002</v>
      </c>
      <c r="G8" s="46">
        <v>538663631.69000006</v>
      </c>
      <c r="H8" s="46">
        <v>410601675.26200002</v>
      </c>
      <c r="I8" s="46">
        <v>904464053.95299995</v>
      </c>
      <c r="J8" s="46">
        <v>1000821316.101</v>
      </c>
      <c r="K8" s="46">
        <v>349960101.43000001</v>
      </c>
      <c r="L8" s="88"/>
      <c r="M8" s="88"/>
      <c r="N8" s="88"/>
      <c r="O8" s="88"/>
      <c r="P8" s="88"/>
      <c r="Q8" s="88"/>
      <c r="R8" s="88"/>
      <c r="S8" s="88"/>
      <c r="T8" s="88"/>
      <c r="U8" s="88"/>
    </row>
    <row r="9" spans="1:21" x14ac:dyDescent="0.25">
      <c r="A9" s="47">
        <v>2002</v>
      </c>
      <c r="B9" s="46">
        <v>874962141.31099999</v>
      </c>
      <c r="C9" s="46">
        <v>421589941.36400002</v>
      </c>
      <c r="D9" s="46">
        <v>495400819.58200002</v>
      </c>
      <c r="E9" s="46">
        <v>439775541.69099998</v>
      </c>
      <c r="F9" s="46">
        <v>545203866.81700003</v>
      </c>
      <c r="G9" s="46">
        <v>595450895.11099994</v>
      </c>
      <c r="H9" s="46">
        <v>440324482.70700002</v>
      </c>
      <c r="I9" s="46">
        <v>938051689.78900003</v>
      </c>
      <c r="J9" s="46">
        <v>1021165482.2920001</v>
      </c>
      <c r="K9" s="46">
        <v>385951911.98299998</v>
      </c>
      <c r="L9" s="88"/>
      <c r="M9" s="88"/>
      <c r="N9" s="88"/>
      <c r="O9" s="88"/>
      <c r="P9" s="88"/>
      <c r="Q9" s="88"/>
      <c r="R9" s="88"/>
      <c r="S9" s="88"/>
      <c r="T9" s="88"/>
      <c r="U9" s="88"/>
    </row>
    <row r="10" spans="1:21" x14ac:dyDescent="0.25">
      <c r="A10" s="46">
        <v>2003</v>
      </c>
      <c r="B10" s="46">
        <v>1045963903.344</v>
      </c>
      <c r="C10" s="46">
        <v>487202811.44300002</v>
      </c>
      <c r="D10" s="46">
        <v>592973537.86899996</v>
      </c>
      <c r="E10" s="46">
        <v>495146767.37900001</v>
      </c>
      <c r="F10" s="46">
        <v>636362298.01400006</v>
      </c>
      <c r="G10" s="46">
        <v>688452703.48800004</v>
      </c>
      <c r="H10" s="46">
        <v>522975592.52200001</v>
      </c>
      <c r="I10" s="46">
        <v>1089677574.3310001</v>
      </c>
      <c r="J10" s="46">
        <v>1150659394.079</v>
      </c>
      <c r="K10" s="46">
        <v>437828808.09200001</v>
      </c>
      <c r="L10" s="88"/>
      <c r="M10" s="88"/>
      <c r="N10" s="88"/>
      <c r="O10" s="88"/>
      <c r="P10" s="88"/>
      <c r="Q10" s="88"/>
      <c r="R10" s="88"/>
      <c r="S10" s="88"/>
      <c r="T10" s="88"/>
      <c r="U10" s="88"/>
    </row>
    <row r="11" spans="1:21" x14ac:dyDescent="0.25">
      <c r="A11" s="47">
        <v>2004</v>
      </c>
      <c r="B11" s="46">
        <v>1326251906.273</v>
      </c>
      <c r="C11" s="46">
        <v>570229586.15600002</v>
      </c>
      <c r="D11" s="46">
        <v>786544206.82299995</v>
      </c>
      <c r="E11" s="46">
        <v>557067735.99800003</v>
      </c>
      <c r="F11" s="46">
        <v>787484029.29700005</v>
      </c>
      <c r="G11" s="46">
        <v>810203871.28699994</v>
      </c>
      <c r="H11" s="46">
        <v>662703157.74399996</v>
      </c>
      <c r="I11" s="46">
        <v>1329058494.3039999</v>
      </c>
      <c r="J11" s="46">
        <v>1397404631.6730001</v>
      </c>
      <c r="K11" s="46">
        <v>532325592.58600003</v>
      </c>
      <c r="L11" s="88"/>
      <c r="M11" s="88"/>
      <c r="N11" s="88"/>
      <c r="O11" s="88"/>
      <c r="P11" s="88"/>
      <c r="Q11" s="88"/>
      <c r="R11" s="88"/>
      <c r="S11" s="88"/>
      <c r="T11" s="88"/>
      <c r="U11" s="88"/>
    </row>
    <row r="12" spans="1:21" x14ac:dyDescent="0.25">
      <c r="A12" s="47">
        <v>2005</v>
      </c>
      <c r="B12" s="46">
        <v>1685124772.0680001</v>
      </c>
      <c r="C12" s="46">
        <v>616443299.24699998</v>
      </c>
      <c r="D12" s="46">
        <v>1001756544.883</v>
      </c>
      <c r="E12" s="46">
        <v>595643662.25800002</v>
      </c>
      <c r="F12" s="46">
        <v>883582356.11899996</v>
      </c>
      <c r="G12" s="46">
        <v>876996526.15699995</v>
      </c>
      <c r="H12" s="46">
        <v>756574457.73300004</v>
      </c>
      <c r="I12" s="46">
        <v>1473753149.5650001</v>
      </c>
      <c r="J12" s="46">
        <v>1556882337.2179999</v>
      </c>
      <c r="K12" s="46">
        <v>587589419.54700005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</row>
    <row r="13" spans="1:21" x14ac:dyDescent="0.25">
      <c r="A13" s="46">
        <v>2006</v>
      </c>
      <c r="B13" s="46">
        <v>2070943721.8469999</v>
      </c>
      <c r="C13" s="46">
        <v>689529923.74600005</v>
      </c>
      <c r="D13" s="46">
        <v>1187366593.5969999</v>
      </c>
      <c r="E13" s="46">
        <v>655315987.54200006</v>
      </c>
      <c r="F13" s="46">
        <v>1011130196.369</v>
      </c>
      <c r="G13" s="46">
        <v>973347453.99800003</v>
      </c>
      <c r="H13" s="46">
        <v>852240519.45299995</v>
      </c>
      <c r="I13" s="46">
        <v>1681445440.23</v>
      </c>
      <c r="J13" s="46">
        <v>1805066037.381</v>
      </c>
      <c r="K13" s="46">
        <v>690018012.04200006</v>
      </c>
    </row>
    <row r="14" spans="1:21" x14ac:dyDescent="0.25">
      <c r="A14" s="47">
        <v>2007</v>
      </c>
      <c r="B14" s="46">
        <v>2387674956.6290002</v>
      </c>
      <c r="C14" s="46">
        <v>806108556.63300002</v>
      </c>
      <c r="D14" s="46">
        <v>1403085783.9230001</v>
      </c>
      <c r="E14" s="46">
        <v>727220497.005</v>
      </c>
      <c r="F14" s="46">
        <v>1212652499.3369999</v>
      </c>
      <c r="G14" s="46">
        <v>1134412158.0710001</v>
      </c>
      <c r="H14" s="46">
        <v>1015511435.625</v>
      </c>
      <c r="I14" s="46">
        <v>1976719777.2049999</v>
      </c>
      <c r="J14" s="46">
        <v>1908605143.6500001</v>
      </c>
      <c r="K14" s="46">
        <v>796178684.227</v>
      </c>
    </row>
    <row r="15" spans="1:21" x14ac:dyDescent="0.25">
      <c r="A15" s="46">
        <v>2008</v>
      </c>
      <c r="B15" s="46">
        <v>3099625709.1040001</v>
      </c>
      <c r="C15" s="46">
        <v>899956507.40199995</v>
      </c>
      <c r="D15" s="46">
        <v>1761453830.816</v>
      </c>
      <c r="E15" s="46">
        <v>766973800.89100003</v>
      </c>
      <c r="F15" s="46">
        <v>1371813517.7130001</v>
      </c>
      <c r="G15" s="46">
        <v>1181848539.973</v>
      </c>
      <c r="H15" s="46">
        <v>1188498115.3180001</v>
      </c>
      <c r="I15" s="46">
        <v>2219605982.2080002</v>
      </c>
      <c r="J15" s="46">
        <v>1994234871.984</v>
      </c>
      <c r="K15" s="46">
        <v>879781514.01800001</v>
      </c>
    </row>
    <row r="16" spans="1:21" x14ac:dyDescent="0.25">
      <c r="A16" s="47">
        <v>2009</v>
      </c>
      <c r="B16" s="46">
        <v>2147272104.9990001</v>
      </c>
      <c r="C16" s="46">
        <v>762778083.80900002</v>
      </c>
      <c r="D16" s="46">
        <v>1245378191.1889999</v>
      </c>
      <c r="E16" s="46">
        <v>661434926.24300003</v>
      </c>
      <c r="F16" s="46">
        <v>1039910696.999</v>
      </c>
      <c r="G16" s="46">
        <v>810738932.96000004</v>
      </c>
      <c r="H16" s="46">
        <v>881878142.26699996</v>
      </c>
      <c r="I16" s="46">
        <v>1735203502.0639999</v>
      </c>
      <c r="J16" s="46">
        <v>1699904575.1389999</v>
      </c>
      <c r="K16" s="46">
        <v>788636037.10800004</v>
      </c>
    </row>
    <row r="17" spans="1:11" x14ac:dyDescent="0.25">
      <c r="A17" s="46">
        <v>2010</v>
      </c>
      <c r="B17" s="46">
        <v>2715946797.0370002</v>
      </c>
      <c r="C17" s="46">
        <v>885396736.51300001</v>
      </c>
      <c r="D17" s="46">
        <v>1685101986.931</v>
      </c>
      <c r="E17" s="46">
        <v>762764522.09200001</v>
      </c>
      <c r="F17" s="46">
        <v>1221045149.3940001</v>
      </c>
      <c r="G17" s="46">
        <v>1038805824.92</v>
      </c>
      <c r="H17" s="46">
        <v>1093359578.391</v>
      </c>
      <c r="I17" s="46">
        <v>2061500794.7550001</v>
      </c>
      <c r="J17" s="46">
        <v>2087873840.0699999</v>
      </c>
      <c r="K17" s="46">
        <v>876720480.82599998</v>
      </c>
    </row>
    <row r="18" spans="1:11" x14ac:dyDescent="0.25">
      <c r="A18" s="47">
        <v>2011</v>
      </c>
      <c r="B18" s="46">
        <v>3576048091.1900001</v>
      </c>
      <c r="C18" s="46">
        <v>1065754428.876</v>
      </c>
      <c r="D18" s="46">
        <v>2209811996.7199998</v>
      </c>
      <c r="E18" s="46">
        <v>895577813.35399997</v>
      </c>
      <c r="F18" s="46">
        <v>1449677876.826</v>
      </c>
      <c r="G18" s="46">
        <v>1220853878.6760001</v>
      </c>
      <c r="H18" s="46">
        <v>1329405070.8039999</v>
      </c>
      <c r="I18" s="46">
        <v>2416359149.4770002</v>
      </c>
      <c r="J18" s="46">
        <v>2238556521.3930001</v>
      </c>
      <c r="K18" s="46">
        <v>968387219.85500002</v>
      </c>
    </row>
    <row r="19" spans="1:11" x14ac:dyDescent="0.25">
      <c r="A19" s="46">
        <v>2012</v>
      </c>
      <c r="B19" s="46">
        <v>3615849560.619</v>
      </c>
      <c r="C19" s="46">
        <v>1044593331.568</v>
      </c>
      <c r="D19" s="46">
        <v>2189797389.757</v>
      </c>
      <c r="E19" s="46">
        <v>884942004.10800004</v>
      </c>
      <c r="F19" s="46">
        <v>1469934376.4590001</v>
      </c>
      <c r="G19" s="46">
        <v>1247066366.6489999</v>
      </c>
      <c r="H19" s="46">
        <v>1296545701.0829999</v>
      </c>
      <c r="I19" s="46">
        <v>2401125711.6199999</v>
      </c>
      <c r="J19" s="46">
        <v>2273280931.4499998</v>
      </c>
      <c r="K19" s="46">
        <v>997567280.38600004</v>
      </c>
    </row>
    <row r="20" spans="1:11" x14ac:dyDescent="0.25">
      <c r="A20" s="47">
        <v>2013</v>
      </c>
      <c r="B20" s="46">
        <v>3582548241.053</v>
      </c>
      <c r="C20" s="46">
        <v>1085398166.868</v>
      </c>
      <c r="D20" s="46">
        <v>2251110778.5599999</v>
      </c>
      <c r="E20" s="46">
        <v>965558622.84599996</v>
      </c>
      <c r="F20" s="46">
        <v>1495167016.0350001</v>
      </c>
      <c r="G20" s="46">
        <v>1291573818.8610001</v>
      </c>
      <c r="H20" s="46">
        <v>1305401336.2690001</v>
      </c>
      <c r="I20" s="46">
        <v>2456610881.0190001</v>
      </c>
      <c r="J20" s="46">
        <v>2392062915.0609999</v>
      </c>
      <c r="K20" s="46">
        <v>1031511298.564</v>
      </c>
    </row>
    <row r="21" spans="1:11" x14ac:dyDescent="0.25">
      <c r="A21" s="46">
        <v>2014</v>
      </c>
      <c r="B21" s="46">
        <v>3442249906.2179999</v>
      </c>
      <c r="C21" s="46">
        <v>1097860698.934</v>
      </c>
      <c r="D21" s="46">
        <v>2164757553.1999998</v>
      </c>
      <c r="E21" s="46">
        <v>1011542660.061</v>
      </c>
      <c r="F21" s="46">
        <v>1579848987.098</v>
      </c>
      <c r="G21" s="46">
        <v>1339276761.3469999</v>
      </c>
      <c r="H21" s="46">
        <v>1332552900.8150001</v>
      </c>
      <c r="I21" s="46">
        <v>2524070677.7680001</v>
      </c>
      <c r="J21" s="46">
        <v>2459467985.052</v>
      </c>
      <c r="K21" s="46">
        <v>1076278545.365</v>
      </c>
    </row>
    <row r="22" spans="1:11" x14ac:dyDescent="0.25">
      <c r="A22" s="47">
        <v>2015</v>
      </c>
      <c r="B22" s="46">
        <v>2428571894.967</v>
      </c>
      <c r="C22" s="46">
        <v>988439814.29700005</v>
      </c>
      <c r="D22" s="46">
        <v>1633328040.651</v>
      </c>
      <c r="E22" s="46">
        <v>953111061.83399999</v>
      </c>
      <c r="F22" s="46">
        <v>1440998906.0910001</v>
      </c>
      <c r="G22" s="46">
        <v>1273179609.5309999</v>
      </c>
      <c r="H22" s="46">
        <v>1171728644.5869999</v>
      </c>
      <c r="I22" s="46">
        <v>2366661367.3930001</v>
      </c>
      <c r="J22" s="46">
        <v>2374953336.3629999</v>
      </c>
      <c r="K22" s="46">
        <v>1062289653.885</v>
      </c>
    </row>
    <row r="23" spans="1:11" x14ac:dyDescent="0.25">
      <c r="A23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F31" sqref="F31"/>
    </sheetView>
  </sheetViews>
  <sheetFormatPr baseColWidth="10" defaultRowHeight="15" x14ac:dyDescent="0.25"/>
  <cols>
    <col min="3" max="3" width="14.140625" customWidth="1"/>
    <col min="4" max="4" width="13.85546875" customWidth="1"/>
    <col min="5" max="7" width="13.140625" customWidth="1"/>
    <col min="8" max="8" width="14.42578125" customWidth="1"/>
    <col min="9" max="11" width="12.85546875" customWidth="1"/>
  </cols>
  <sheetData>
    <row r="1" spans="1:11" ht="90" thickBot="1" x14ac:dyDescent="0.3">
      <c r="A1" s="28" t="s">
        <v>264</v>
      </c>
      <c r="B1" s="113" t="s">
        <v>197</v>
      </c>
      <c r="C1" s="113" t="s">
        <v>198</v>
      </c>
      <c r="D1" s="113" t="s">
        <v>199</v>
      </c>
      <c r="E1" s="113" t="s">
        <v>200</v>
      </c>
      <c r="F1" s="113" t="s">
        <v>201</v>
      </c>
      <c r="G1" s="113" t="s">
        <v>202</v>
      </c>
      <c r="H1" s="113" t="s">
        <v>203</v>
      </c>
      <c r="I1" s="113" t="s">
        <v>204</v>
      </c>
      <c r="J1" s="113" t="s">
        <v>205</v>
      </c>
      <c r="K1" s="113" t="s">
        <v>206</v>
      </c>
    </row>
    <row r="2" spans="1:11" x14ac:dyDescent="0.25">
      <c r="A2" s="46">
        <v>1995</v>
      </c>
      <c r="B2" s="46">
        <v>1390486.308</v>
      </c>
      <c r="C2" s="46">
        <v>993041.74199999997</v>
      </c>
      <c r="D2" s="46">
        <v>1551092.7649999999</v>
      </c>
      <c r="E2" s="46">
        <v>456005.41899999999</v>
      </c>
      <c r="F2" s="46">
        <v>1122741.2919999999</v>
      </c>
      <c r="G2" s="46">
        <v>1105025.952</v>
      </c>
      <c r="H2" s="46">
        <v>1804016.54</v>
      </c>
      <c r="I2" s="46">
        <v>2352359.6800000002</v>
      </c>
      <c r="J2" s="46">
        <v>1644233.659</v>
      </c>
      <c r="K2" s="46">
        <v>711666.15899999999</v>
      </c>
    </row>
    <row r="3" spans="1:11" x14ac:dyDescent="0.25">
      <c r="A3" s="47">
        <v>1996</v>
      </c>
      <c r="B3" s="46">
        <v>1707649.165</v>
      </c>
      <c r="C3" s="46">
        <v>1002347.824</v>
      </c>
      <c r="D3" s="46">
        <v>1488802.89</v>
      </c>
      <c r="E3" s="46">
        <v>450122.68900000001</v>
      </c>
      <c r="F3" s="46">
        <v>1144732.909</v>
      </c>
      <c r="G3" s="46">
        <v>918046.147</v>
      </c>
      <c r="H3" s="46">
        <v>1649253.26</v>
      </c>
      <c r="I3" s="46">
        <v>2499406.9010000001</v>
      </c>
      <c r="J3" s="46">
        <v>1648982.28</v>
      </c>
      <c r="K3" s="46">
        <v>769555.95499999996</v>
      </c>
    </row>
    <row r="4" spans="1:11" x14ac:dyDescent="0.25">
      <c r="A4" s="46">
        <v>1997</v>
      </c>
      <c r="B4" s="46">
        <v>1759096.048</v>
      </c>
      <c r="C4" s="46">
        <v>1093363.835</v>
      </c>
      <c r="D4" s="46">
        <v>1653540.8160000001</v>
      </c>
      <c r="E4" s="46">
        <v>556117.75300000003</v>
      </c>
      <c r="F4" s="46">
        <v>1281847.0379999999</v>
      </c>
      <c r="G4" s="46">
        <v>1210812.5279999999</v>
      </c>
      <c r="H4" s="46">
        <v>1777498.916</v>
      </c>
      <c r="I4" s="46">
        <v>2487133.5720000002</v>
      </c>
      <c r="J4" s="46">
        <v>2027024.5160000001</v>
      </c>
      <c r="K4" s="46">
        <v>1131262.895</v>
      </c>
    </row>
    <row r="5" spans="1:11" x14ac:dyDescent="0.25">
      <c r="A5" s="47">
        <v>1998</v>
      </c>
      <c r="B5" s="46">
        <v>1653980.5519999999</v>
      </c>
      <c r="C5" s="46">
        <v>1109092.179</v>
      </c>
      <c r="D5" s="46">
        <v>1439445.852</v>
      </c>
      <c r="E5" s="46">
        <v>549086.60199999996</v>
      </c>
      <c r="F5" s="46">
        <v>1187454.287</v>
      </c>
      <c r="G5" s="46">
        <v>995216</v>
      </c>
      <c r="H5" s="46">
        <v>1718966.122</v>
      </c>
      <c r="I5" s="46">
        <v>2250503.6460000002</v>
      </c>
      <c r="J5" s="46">
        <v>2225782.0120000001</v>
      </c>
      <c r="K5" s="46">
        <v>1179586.757</v>
      </c>
    </row>
    <row r="6" spans="1:11" x14ac:dyDescent="0.25">
      <c r="A6" s="46">
        <v>1999</v>
      </c>
      <c r="B6" s="46">
        <v>1253185.94</v>
      </c>
      <c r="C6" s="46">
        <v>968271.23199999996</v>
      </c>
      <c r="D6" s="46">
        <v>1153663.4739999999</v>
      </c>
      <c r="E6" s="46">
        <v>494064.83799999999</v>
      </c>
      <c r="F6" s="46">
        <v>810952.50199999998</v>
      </c>
      <c r="G6" s="46">
        <v>422509.21</v>
      </c>
      <c r="H6" s="46">
        <v>1407694.6780000001</v>
      </c>
      <c r="I6" s="46">
        <v>1636702.017</v>
      </c>
      <c r="J6" s="46">
        <v>1266229.7039999999</v>
      </c>
      <c r="K6" s="46">
        <v>1045821.335</v>
      </c>
    </row>
    <row r="7" spans="1:11" x14ac:dyDescent="0.25">
      <c r="A7" s="47">
        <v>2000</v>
      </c>
      <c r="B7" s="46">
        <v>1431973.5830000001</v>
      </c>
      <c r="C7" s="46">
        <v>1056719.835</v>
      </c>
      <c r="D7" s="46">
        <v>1275647.882</v>
      </c>
      <c r="E7" s="46">
        <v>630824.80599999998</v>
      </c>
      <c r="F7" s="46">
        <v>997794.95499999996</v>
      </c>
      <c r="G7" s="46">
        <v>644500.79700000002</v>
      </c>
      <c r="H7" s="46">
        <v>1628633.47</v>
      </c>
      <c r="I7" s="46">
        <v>1630950.273</v>
      </c>
      <c r="J7" s="46">
        <v>1284199.08</v>
      </c>
      <c r="K7" s="46">
        <v>1082102.358</v>
      </c>
    </row>
    <row r="8" spans="1:11" x14ac:dyDescent="0.25">
      <c r="A8" s="46">
        <v>2001</v>
      </c>
      <c r="B8" s="46">
        <v>1469552.6040000001</v>
      </c>
      <c r="C8" s="46">
        <v>1079672.574</v>
      </c>
      <c r="D8" s="46">
        <v>1165913.0249999999</v>
      </c>
      <c r="E8" s="46">
        <v>651625.576</v>
      </c>
      <c r="F8" s="46">
        <v>961713.96400000004</v>
      </c>
      <c r="G8" s="46">
        <v>714409.96900000004</v>
      </c>
      <c r="H8" s="46">
        <v>1733536.851</v>
      </c>
      <c r="I8" s="46">
        <v>1933277.3770000001</v>
      </c>
      <c r="J8" s="46">
        <v>1387879.0109999999</v>
      </c>
      <c r="K8" s="46">
        <v>1527222.156</v>
      </c>
    </row>
    <row r="9" spans="1:11" x14ac:dyDescent="0.25">
      <c r="A9" s="47">
        <v>2002</v>
      </c>
      <c r="B9" s="46">
        <v>1481469.3640000001</v>
      </c>
      <c r="C9" s="46">
        <v>1088214.6359999999</v>
      </c>
      <c r="D9" s="46">
        <v>1203125.6880000001</v>
      </c>
      <c r="E9" s="46">
        <v>618226.12600000005</v>
      </c>
      <c r="F9" s="46">
        <v>959957.48699999996</v>
      </c>
      <c r="G9" s="46">
        <v>942745.54099999997</v>
      </c>
      <c r="H9" s="46">
        <v>1693386.6780000001</v>
      </c>
      <c r="I9" s="46">
        <v>1705203.99</v>
      </c>
      <c r="J9" s="46">
        <v>1433827.49</v>
      </c>
      <c r="K9" s="46">
        <v>1479418.905</v>
      </c>
    </row>
    <row r="10" spans="1:11" x14ac:dyDescent="0.25">
      <c r="A10" s="46">
        <v>2003</v>
      </c>
      <c r="B10" s="46">
        <v>1540534.7139999999</v>
      </c>
      <c r="C10" s="46">
        <v>1130442.666</v>
      </c>
      <c r="D10" s="46">
        <v>1371147.456</v>
      </c>
      <c r="E10" s="46">
        <v>646098.304</v>
      </c>
      <c r="F10" s="46">
        <v>1046277.79</v>
      </c>
      <c r="G10" s="46">
        <v>997648.22199999995</v>
      </c>
      <c r="H10" s="46">
        <v>1801931.2050000001</v>
      </c>
      <c r="I10" s="46">
        <v>2121308.1600000001</v>
      </c>
      <c r="J10" s="46">
        <v>1688235.314</v>
      </c>
      <c r="K10" s="46">
        <v>1390483.05</v>
      </c>
    </row>
    <row r="11" spans="1:11" x14ac:dyDescent="0.25">
      <c r="A11" s="47">
        <v>2004</v>
      </c>
      <c r="B11" s="46">
        <v>1884094.3910000001</v>
      </c>
      <c r="C11" s="46">
        <v>1268217.456</v>
      </c>
      <c r="D11" s="46">
        <v>1708522.6189999999</v>
      </c>
      <c r="E11" s="46">
        <v>805091.02099999995</v>
      </c>
      <c r="F11" s="46">
        <v>1413294.2760000001</v>
      </c>
      <c r="G11" s="46">
        <v>1389640.649</v>
      </c>
      <c r="H11" s="46">
        <v>2189187.4879999999</v>
      </c>
      <c r="I11" s="46">
        <v>2943724.44</v>
      </c>
      <c r="J11" s="46">
        <v>1966176.548</v>
      </c>
      <c r="K11" s="46">
        <v>1349175.879</v>
      </c>
    </row>
    <row r="12" spans="1:11" x14ac:dyDescent="0.25">
      <c r="A12" s="47">
        <v>2005</v>
      </c>
      <c r="B12" s="46">
        <v>2062503.804</v>
      </c>
      <c r="C12" s="46">
        <v>1493688.8740000001</v>
      </c>
      <c r="D12" s="46">
        <v>2176434.61</v>
      </c>
      <c r="E12" s="46">
        <v>926858.66</v>
      </c>
      <c r="F12" s="46">
        <v>1852323.7949999999</v>
      </c>
      <c r="G12" s="46">
        <v>1925425.2660000001</v>
      </c>
      <c r="H12" s="46">
        <v>2736537.45</v>
      </c>
      <c r="I12" s="46">
        <v>3136213.1690000002</v>
      </c>
      <c r="J12" s="46">
        <v>3080069.6940000001</v>
      </c>
      <c r="K12" s="46">
        <v>1575885.4550000001</v>
      </c>
    </row>
    <row r="13" spans="1:11" x14ac:dyDescent="0.25">
      <c r="A13" s="46">
        <v>2006</v>
      </c>
      <c r="B13" s="46">
        <v>2772837.8480000002</v>
      </c>
      <c r="C13" s="46">
        <v>1812166.378</v>
      </c>
      <c r="D13" s="46">
        <v>2563792.8849999998</v>
      </c>
      <c r="E13" s="46">
        <v>1140216.9210000001</v>
      </c>
      <c r="F13" s="46">
        <v>2202931.8080000002</v>
      </c>
      <c r="G13" s="46">
        <v>2906125.5970000001</v>
      </c>
      <c r="H13" s="46">
        <v>3250982.2230000002</v>
      </c>
      <c r="I13" s="46">
        <v>3874088.4750000001</v>
      </c>
      <c r="J13" s="46">
        <v>3434250.6120000002</v>
      </c>
      <c r="K13" s="46">
        <v>1846935.06</v>
      </c>
    </row>
    <row r="14" spans="1:11" x14ac:dyDescent="0.25">
      <c r="A14" s="47">
        <v>2007</v>
      </c>
      <c r="B14" s="46">
        <v>3639141.713</v>
      </c>
      <c r="C14" s="46">
        <v>2230969.676</v>
      </c>
      <c r="D14" s="46">
        <v>2862248.3360000001</v>
      </c>
      <c r="E14" s="46">
        <v>1390411.693</v>
      </c>
      <c r="F14" s="46">
        <v>2881630.1320000002</v>
      </c>
      <c r="G14" s="46">
        <v>3913183.5070000002</v>
      </c>
      <c r="H14" s="46">
        <v>4031084.423</v>
      </c>
      <c r="I14" s="46">
        <v>5275832.25</v>
      </c>
      <c r="J14" s="46">
        <v>4068669.1120000002</v>
      </c>
      <c r="K14" s="46">
        <v>2190818.5529999998</v>
      </c>
    </row>
    <row r="15" spans="1:11" x14ac:dyDescent="0.25">
      <c r="A15" s="46">
        <v>2008</v>
      </c>
      <c r="B15" s="46">
        <v>4219109.7249999996</v>
      </c>
      <c r="C15" s="46">
        <v>2674028.7080000001</v>
      </c>
      <c r="D15" s="46">
        <v>4333393.5039999997</v>
      </c>
      <c r="E15" s="46">
        <v>1514957.6680000001</v>
      </c>
      <c r="F15" s="46">
        <v>3546879.67</v>
      </c>
      <c r="G15" s="46">
        <v>3543182.5159999998</v>
      </c>
      <c r="H15" s="46">
        <v>5141615.5559999999</v>
      </c>
      <c r="I15" s="46">
        <v>6294863.5899999999</v>
      </c>
      <c r="J15" s="46">
        <v>4743423.9740000004</v>
      </c>
      <c r="K15" s="46">
        <v>3202532.0729999999</v>
      </c>
    </row>
    <row r="16" spans="1:11" x14ac:dyDescent="0.25">
      <c r="A16" s="47">
        <v>2009</v>
      </c>
      <c r="B16" s="46">
        <v>3137750.3089999999</v>
      </c>
      <c r="C16" s="46">
        <v>2291470.25</v>
      </c>
      <c r="D16" s="46">
        <v>3230832.52</v>
      </c>
      <c r="E16" s="46">
        <v>1328275.6059999999</v>
      </c>
      <c r="F16" s="46">
        <v>2462870.4900000002</v>
      </c>
      <c r="G16" s="46">
        <v>2559600.1120000002</v>
      </c>
      <c r="H16" s="46">
        <v>3984655.5049999999</v>
      </c>
      <c r="I16" s="46">
        <v>5504864.5669999998</v>
      </c>
      <c r="J16" s="46">
        <v>3554422.6310000001</v>
      </c>
      <c r="K16" s="46">
        <v>4457237.7570000002</v>
      </c>
    </row>
    <row r="17" spans="1:11" x14ac:dyDescent="0.25">
      <c r="A17" s="46">
        <v>2010</v>
      </c>
      <c r="B17" s="46">
        <v>3688647.3450000002</v>
      </c>
      <c r="C17" s="46">
        <v>2932186.6320000002</v>
      </c>
      <c r="D17" s="46">
        <v>4556425.352</v>
      </c>
      <c r="E17" s="46">
        <v>1750055.375</v>
      </c>
      <c r="F17" s="46">
        <v>3409761.1430000002</v>
      </c>
      <c r="G17" s="46">
        <v>3964422.2209999999</v>
      </c>
      <c r="H17" s="46">
        <v>4745538.801</v>
      </c>
      <c r="I17" s="46">
        <v>6435791.7029999997</v>
      </c>
      <c r="J17" s="46">
        <v>4734145.8020000001</v>
      </c>
      <c r="K17" s="46">
        <v>3985850.8250000002</v>
      </c>
    </row>
    <row r="18" spans="1:11" x14ac:dyDescent="0.25">
      <c r="A18" s="47">
        <v>2011</v>
      </c>
      <c r="B18" s="46">
        <v>4676301.5369999995</v>
      </c>
      <c r="C18" s="46">
        <v>3617563.5580000002</v>
      </c>
      <c r="D18" s="46">
        <v>6812949.4460000014</v>
      </c>
      <c r="E18" s="46">
        <v>2556951.3509999998</v>
      </c>
      <c r="F18" s="46">
        <v>4436687.4479999999</v>
      </c>
      <c r="G18" s="46">
        <v>6357270.7470000004</v>
      </c>
      <c r="H18" s="46">
        <v>6562593.767</v>
      </c>
      <c r="I18" s="46">
        <v>7939668.932</v>
      </c>
      <c r="J18" s="46">
        <v>5644677.7130000014</v>
      </c>
      <c r="K18" s="46">
        <v>5422016.2740000002</v>
      </c>
    </row>
    <row r="19" spans="1:11" x14ac:dyDescent="0.25">
      <c r="A19" s="46">
        <v>2012</v>
      </c>
      <c r="B19" s="46">
        <v>5064024.3609999996</v>
      </c>
      <c r="C19" s="46">
        <v>3971344.3829999999</v>
      </c>
      <c r="D19" s="46">
        <v>8769794.5429999996</v>
      </c>
      <c r="E19" s="46">
        <v>2792029.585</v>
      </c>
      <c r="F19" s="46">
        <v>4876064.5259999996</v>
      </c>
      <c r="G19" s="46">
        <v>6259762.3210000014</v>
      </c>
      <c r="H19" s="46">
        <v>6631214.3109999998</v>
      </c>
      <c r="I19" s="46">
        <v>8504950.6439999994</v>
      </c>
      <c r="J19" s="46">
        <v>6366906.0120000001</v>
      </c>
      <c r="K19" s="46">
        <v>4156974.5630000001</v>
      </c>
    </row>
    <row r="20" spans="1:11" x14ac:dyDescent="0.25">
      <c r="A20" s="47">
        <v>2013</v>
      </c>
      <c r="B20" s="46">
        <v>5067561.8720000004</v>
      </c>
      <c r="C20" s="46">
        <v>3913365.5729999999</v>
      </c>
      <c r="D20" s="46">
        <v>9681617.1119999997</v>
      </c>
      <c r="E20" s="46">
        <v>2733009.071</v>
      </c>
      <c r="F20" s="46">
        <v>4726607.5389999999</v>
      </c>
      <c r="G20" s="46">
        <v>5249263.34</v>
      </c>
      <c r="H20" s="46">
        <v>6464719.1639999999</v>
      </c>
      <c r="I20" s="46">
        <v>8013957.9079999998</v>
      </c>
      <c r="J20" s="46">
        <v>7217046.4230000004</v>
      </c>
      <c r="K20" s="46">
        <v>5506450.727</v>
      </c>
    </row>
    <row r="21" spans="1:11" x14ac:dyDescent="0.25">
      <c r="A21" s="46">
        <v>2014</v>
      </c>
      <c r="B21" s="46">
        <v>5210426.3590000002</v>
      </c>
      <c r="C21" s="46">
        <v>4002981.0060000001</v>
      </c>
      <c r="D21" s="46">
        <v>10936639.663000001</v>
      </c>
      <c r="E21" s="46">
        <v>2923384.929</v>
      </c>
      <c r="F21" s="46">
        <v>5232231.858</v>
      </c>
      <c r="G21" s="46">
        <v>5947407.9689999996</v>
      </c>
      <c r="H21" s="46">
        <v>6819849.9289999995</v>
      </c>
      <c r="I21" s="46">
        <v>8479973.6319999993</v>
      </c>
      <c r="J21" s="46">
        <v>7962471.8470000001</v>
      </c>
      <c r="K21" s="46">
        <v>5674472.5810000002</v>
      </c>
    </row>
    <row r="22" spans="1:11" x14ac:dyDescent="0.25">
      <c r="A22" s="47">
        <v>2015</v>
      </c>
      <c r="B22" s="46">
        <v>4642205.9029999999</v>
      </c>
      <c r="C22" s="46">
        <v>3735208.1749999998</v>
      </c>
      <c r="D22" s="46">
        <v>8232658.75</v>
      </c>
      <c r="E22" s="46">
        <v>2457150.8670000001</v>
      </c>
      <c r="F22" s="46">
        <v>4339659.4280000003</v>
      </c>
      <c r="G22" s="46">
        <v>4112118.8769999999</v>
      </c>
      <c r="H22" s="46">
        <v>6132870.5860000001</v>
      </c>
      <c r="I22" s="46">
        <v>7457844.8629999999</v>
      </c>
      <c r="J22" s="46">
        <v>6483804.2400000002</v>
      </c>
      <c r="K22" s="46">
        <v>5688259.7189999996</v>
      </c>
    </row>
    <row r="23" spans="1:11" x14ac:dyDescent="0.25">
      <c r="A23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abSelected="1" topLeftCell="D1" workbookViewId="0">
      <selection activeCell="A14" sqref="A14:L35"/>
    </sheetView>
  </sheetViews>
  <sheetFormatPr baseColWidth="10" defaultRowHeight="15" x14ac:dyDescent="0.25"/>
  <cols>
    <col min="1" max="1" width="54.42578125" customWidth="1"/>
    <col min="2" max="2" width="12.5703125" customWidth="1"/>
    <col min="3" max="3" width="18.28515625" customWidth="1"/>
    <col min="4" max="4" width="18" customWidth="1"/>
    <col min="5" max="5" width="20.42578125" customWidth="1"/>
    <col min="6" max="6" width="20.28515625" customWidth="1"/>
    <col min="7" max="7" width="21.5703125" customWidth="1"/>
    <col min="8" max="8" width="18.5703125" customWidth="1"/>
    <col min="9" max="9" width="21" customWidth="1"/>
    <col min="10" max="10" width="21.85546875" customWidth="1"/>
    <col min="11" max="11" width="18.5703125" customWidth="1"/>
  </cols>
  <sheetData>
    <row r="1" spans="1:22" ht="15.75" thickBot="1" x14ac:dyDescent="0.3">
      <c r="A1" s="28" t="s">
        <v>320</v>
      </c>
      <c r="B1" s="74">
        <v>1995</v>
      </c>
      <c r="C1" s="74">
        <v>1996</v>
      </c>
      <c r="D1" s="74">
        <v>1997</v>
      </c>
      <c r="E1" s="73">
        <v>1998</v>
      </c>
      <c r="F1" s="74">
        <v>1999</v>
      </c>
      <c r="G1" s="73">
        <v>2000</v>
      </c>
      <c r="H1" s="74">
        <v>2001</v>
      </c>
      <c r="I1" s="74">
        <v>2002</v>
      </c>
      <c r="J1" s="74">
        <v>2003</v>
      </c>
      <c r="K1" s="74">
        <v>2004</v>
      </c>
      <c r="L1" s="28">
        <v>2005</v>
      </c>
      <c r="M1" s="74">
        <v>2006</v>
      </c>
      <c r="N1" s="74">
        <v>2007</v>
      </c>
      <c r="O1" s="74">
        <v>2008</v>
      </c>
      <c r="P1" s="73">
        <v>2009</v>
      </c>
      <c r="Q1" s="74">
        <v>2010</v>
      </c>
      <c r="R1" s="73">
        <v>2011</v>
      </c>
      <c r="S1" s="74">
        <v>2012</v>
      </c>
      <c r="T1" s="74">
        <v>2013</v>
      </c>
      <c r="U1" s="74">
        <v>2014</v>
      </c>
      <c r="V1" s="74">
        <v>2015</v>
      </c>
    </row>
    <row r="2" spans="1:22" x14ac:dyDescent="0.25">
      <c r="A2" s="112" t="s">
        <v>321</v>
      </c>
      <c r="B2" s="46">
        <v>5730696.5099999998</v>
      </c>
      <c r="C2" s="46">
        <v>6354850.2510000002</v>
      </c>
      <c r="D2" s="46">
        <v>7016173.5669999998</v>
      </c>
      <c r="E2" s="46">
        <v>6440288.182</v>
      </c>
      <c r="F2" s="46">
        <v>7109459.4709999999</v>
      </c>
      <c r="G2" s="46">
        <v>7548667.6710000001</v>
      </c>
      <c r="H2" s="46">
        <v>6116000.0590000004</v>
      </c>
      <c r="I2" s="46">
        <v>5889405.0130000003</v>
      </c>
      <c r="J2" s="46">
        <v>6241916.7290000003</v>
      </c>
      <c r="K2" s="46">
        <v>7563743.4040000001</v>
      </c>
      <c r="L2" s="47">
        <v>10230704.045</v>
      </c>
      <c r="M2" s="46">
        <v>11354360.601</v>
      </c>
      <c r="N2" s="46">
        <v>13713080.598999999</v>
      </c>
      <c r="O2" s="46">
        <v>19713174.092999998</v>
      </c>
      <c r="P2" s="46">
        <v>18557034.642999999</v>
      </c>
      <c r="Q2" s="46">
        <v>23801546.489999998</v>
      </c>
      <c r="R2" s="46">
        <v>36880833.365000002</v>
      </c>
      <c r="S2" s="46">
        <v>39612813.498999998</v>
      </c>
      <c r="T2" s="46">
        <v>39855152.189000003</v>
      </c>
      <c r="U2" s="46">
        <v>38280708.718000002</v>
      </c>
      <c r="V2" s="46">
        <v>22885265.664000001</v>
      </c>
    </row>
    <row r="3" spans="1:22" x14ac:dyDescent="0.25">
      <c r="A3" s="111" t="s">
        <v>322</v>
      </c>
      <c r="B3" s="46">
        <v>563858.11199999996</v>
      </c>
      <c r="C3" s="46">
        <v>513762.63699999999</v>
      </c>
      <c r="D3" s="46">
        <v>617070.05200000003</v>
      </c>
      <c r="E3" s="46">
        <v>704536.28399999999</v>
      </c>
      <c r="F3" s="46">
        <v>625199.69700000004</v>
      </c>
      <c r="G3" s="46">
        <v>692952.71200000006</v>
      </c>
      <c r="H3" s="46">
        <v>785664.45299999998</v>
      </c>
      <c r="I3" s="46">
        <v>825134.01</v>
      </c>
      <c r="J3" s="46">
        <v>919497.65300000005</v>
      </c>
      <c r="K3" s="46">
        <v>1132407.2720000001</v>
      </c>
      <c r="L3" s="46">
        <v>1263856.1580000001</v>
      </c>
      <c r="M3" s="46">
        <v>1441057.6410000001</v>
      </c>
      <c r="N3" s="46">
        <v>1657648.7509999999</v>
      </c>
      <c r="O3" s="46">
        <v>1778244.4580000001</v>
      </c>
      <c r="P3" s="46">
        <v>1630813.4839999999</v>
      </c>
      <c r="Q3" s="46">
        <v>1587890.39</v>
      </c>
      <c r="R3" s="46">
        <v>1989096.334</v>
      </c>
      <c r="S3" s="46">
        <v>1914930.4</v>
      </c>
      <c r="T3" s="46">
        <v>1693701.909</v>
      </c>
      <c r="U3" s="46">
        <v>1979336.091</v>
      </c>
      <c r="V3" s="46">
        <v>1599368.824</v>
      </c>
    </row>
    <row r="4" spans="1:22" x14ac:dyDescent="0.25">
      <c r="A4" s="112" t="s">
        <v>323</v>
      </c>
      <c r="B4" s="46">
        <v>974113.24699999997</v>
      </c>
      <c r="C4" s="46">
        <v>965384.67700000003</v>
      </c>
      <c r="D4" s="46">
        <v>916965.05799999996</v>
      </c>
      <c r="E4" s="46">
        <v>658176.16</v>
      </c>
      <c r="F4" s="46">
        <v>923213.58700000006</v>
      </c>
      <c r="G4" s="46">
        <v>1192243.338</v>
      </c>
      <c r="H4" s="46">
        <v>1124168.6710000001</v>
      </c>
      <c r="I4" s="46">
        <v>1142414.9580000001</v>
      </c>
      <c r="J4" s="46">
        <v>1391645.716</v>
      </c>
      <c r="K4" s="46">
        <v>1880081.497</v>
      </c>
      <c r="L4" s="47">
        <v>2393519.5350000001</v>
      </c>
      <c r="M4" s="46">
        <v>2939322.9920000001</v>
      </c>
      <c r="N4" s="46">
        <v>3208985.0819999999</v>
      </c>
      <c r="O4" s="46">
        <v>4584246.1509999996</v>
      </c>
      <c r="P4" s="46">
        <v>3114089.0869999998</v>
      </c>
      <c r="Q4" s="46">
        <v>4501417.2510000002</v>
      </c>
      <c r="R4" s="46">
        <v>6353521.477</v>
      </c>
      <c r="S4" s="46">
        <v>6422336.0489999996</v>
      </c>
      <c r="T4" s="46">
        <v>5987782.2180000003</v>
      </c>
      <c r="U4" s="46">
        <v>4319866.4050000003</v>
      </c>
      <c r="V4" s="46">
        <v>2545100.977</v>
      </c>
    </row>
    <row r="5" spans="1:22" x14ac:dyDescent="0.25">
      <c r="A5" s="111" t="s">
        <v>324</v>
      </c>
      <c r="B5" s="46">
        <v>1021105.973</v>
      </c>
      <c r="C5" s="46">
        <v>875213.68099999998</v>
      </c>
      <c r="D5" s="46">
        <v>859770.52</v>
      </c>
      <c r="E5" s="46">
        <v>819012.16099999996</v>
      </c>
      <c r="F5" s="46">
        <v>774294.90599999996</v>
      </c>
      <c r="G5" s="46">
        <v>940918.01800000004</v>
      </c>
      <c r="H5" s="46">
        <v>1000350.986</v>
      </c>
      <c r="I5" s="46">
        <v>862373.02099999995</v>
      </c>
      <c r="J5" s="46">
        <v>1009697.96</v>
      </c>
      <c r="K5" s="46">
        <v>1355567.1</v>
      </c>
      <c r="L5" s="46">
        <v>1440301.7109999999</v>
      </c>
      <c r="M5" s="46">
        <v>1553833.6240000001</v>
      </c>
      <c r="N5" s="46">
        <v>2391631.3309999998</v>
      </c>
      <c r="O5" s="46">
        <v>2664302.9580000001</v>
      </c>
      <c r="P5" s="46">
        <v>1475439.5190000001</v>
      </c>
      <c r="Q5" s="46">
        <v>1263633.33</v>
      </c>
      <c r="R5" s="46">
        <v>1361298.791</v>
      </c>
      <c r="S5" s="46">
        <v>1374117.2439999999</v>
      </c>
      <c r="T5" s="46">
        <v>1226416.031</v>
      </c>
      <c r="U5" s="46">
        <v>1169928.5379999999</v>
      </c>
      <c r="V5" s="46">
        <v>1047321.357</v>
      </c>
    </row>
    <row r="6" spans="1:22" x14ac:dyDescent="0.25">
      <c r="A6" s="112" t="s">
        <v>325</v>
      </c>
      <c r="B6" s="46">
        <v>370261.217</v>
      </c>
      <c r="C6" s="46">
        <v>358368.23700000002</v>
      </c>
      <c r="D6" s="46">
        <v>418404.81</v>
      </c>
      <c r="E6" s="46">
        <v>462019.20899999997</v>
      </c>
      <c r="F6" s="46">
        <v>461724.59899999999</v>
      </c>
      <c r="G6" s="46">
        <v>544044.07799999998</v>
      </c>
      <c r="H6" s="46">
        <v>669516.09</v>
      </c>
      <c r="I6" s="46">
        <v>655408.67000000004</v>
      </c>
      <c r="J6" s="46">
        <v>657706.821</v>
      </c>
      <c r="K6" s="46">
        <v>819783.45400000003</v>
      </c>
      <c r="L6" s="47">
        <v>999751.75600000005</v>
      </c>
      <c r="M6" s="46">
        <v>1191088.402</v>
      </c>
      <c r="N6" s="46">
        <v>1512990.2709999999</v>
      </c>
      <c r="O6" s="46">
        <v>1792060.6939999999</v>
      </c>
      <c r="P6" s="46">
        <v>1413997.47</v>
      </c>
      <c r="Q6" s="46">
        <v>1314975.8330000001</v>
      </c>
      <c r="R6" s="46">
        <v>1457914.11</v>
      </c>
      <c r="S6" s="46">
        <v>1508118.7279999999</v>
      </c>
      <c r="T6" s="46">
        <v>1396586.29</v>
      </c>
      <c r="U6" s="46">
        <v>1412913.648</v>
      </c>
      <c r="V6" s="46">
        <v>1150763.906</v>
      </c>
    </row>
    <row r="7" spans="1:22" x14ac:dyDescent="0.25">
      <c r="A7" s="111" t="s">
        <v>326</v>
      </c>
      <c r="B7" s="46">
        <v>81178.335999999996</v>
      </c>
      <c r="C7" s="46">
        <v>107100.11500000001</v>
      </c>
      <c r="D7" s="46">
        <v>192073.73699999999</v>
      </c>
      <c r="E7" s="46">
        <v>159679.16200000001</v>
      </c>
      <c r="F7" s="46">
        <v>78336.091</v>
      </c>
      <c r="G7" s="46">
        <v>229294.701</v>
      </c>
      <c r="H7" s="46">
        <v>439203.43099999998</v>
      </c>
      <c r="I7" s="46">
        <v>344614.77799999999</v>
      </c>
      <c r="J7" s="46">
        <v>125433.23699999999</v>
      </c>
      <c r="K7" s="46">
        <v>423874.41200000001</v>
      </c>
      <c r="L7" s="46">
        <v>669492.88300000003</v>
      </c>
      <c r="M7" s="46">
        <v>774514.53399999999</v>
      </c>
      <c r="N7" s="46">
        <v>1174118.6470000001</v>
      </c>
      <c r="O7" s="46">
        <v>557898.82299999997</v>
      </c>
      <c r="P7" s="46">
        <v>277928.196</v>
      </c>
      <c r="Q7" s="46">
        <v>342364.24200000003</v>
      </c>
      <c r="R7" s="46">
        <v>407624.82900000003</v>
      </c>
      <c r="S7" s="46">
        <v>572194.26599999995</v>
      </c>
      <c r="T7" s="46">
        <v>852681.61600000004</v>
      </c>
      <c r="U7" s="46">
        <v>537887.11600000004</v>
      </c>
      <c r="V7" s="46">
        <v>493176.80200000003</v>
      </c>
    </row>
    <row r="8" spans="1:22" x14ac:dyDescent="0.25">
      <c r="A8" s="112" t="s">
        <v>327</v>
      </c>
      <c r="B8" s="46">
        <v>854133.99</v>
      </c>
      <c r="C8" s="46">
        <v>821203.32299999997</v>
      </c>
      <c r="D8" s="46">
        <v>888720.82700000005</v>
      </c>
      <c r="E8" s="46">
        <v>936694.68099999998</v>
      </c>
      <c r="F8" s="46">
        <v>1095173.024</v>
      </c>
      <c r="G8" s="46">
        <v>1289006.415</v>
      </c>
      <c r="H8" s="46">
        <v>1297833.851</v>
      </c>
      <c r="I8" s="46">
        <v>1315846.355</v>
      </c>
      <c r="J8" s="46">
        <v>1355192.87</v>
      </c>
      <c r="K8" s="46">
        <v>1925233.9750000001</v>
      </c>
      <c r="L8" s="47">
        <v>2264328.4780000001</v>
      </c>
      <c r="M8" s="46">
        <v>2818235.7510000002</v>
      </c>
      <c r="N8" s="46">
        <v>3727160.7429999998</v>
      </c>
      <c r="O8" s="46">
        <v>3378785.2579999999</v>
      </c>
      <c r="P8" s="46">
        <v>2848834.5049999999</v>
      </c>
      <c r="Q8" s="46">
        <v>3282658.9589999998</v>
      </c>
      <c r="R8" s="46">
        <v>3543549.5159999998</v>
      </c>
      <c r="S8" s="46">
        <v>3680275.122</v>
      </c>
      <c r="T8" s="46">
        <v>3688058.307</v>
      </c>
      <c r="U8" s="46">
        <v>3537282.8960000002</v>
      </c>
      <c r="V8" s="46">
        <v>3138960.5580000002</v>
      </c>
    </row>
    <row r="9" spans="1:22" x14ac:dyDescent="0.25">
      <c r="A9" s="111" t="s">
        <v>328</v>
      </c>
      <c r="B9" s="46">
        <v>165228.84599999999</v>
      </c>
      <c r="C9" s="46">
        <v>170607.15599999999</v>
      </c>
      <c r="D9" s="46">
        <v>219442.644</v>
      </c>
      <c r="E9" s="46">
        <v>232588.20199999999</v>
      </c>
      <c r="F9" s="46">
        <v>179190.932</v>
      </c>
      <c r="G9" s="46">
        <v>243255.39300000001</v>
      </c>
      <c r="H9" s="46">
        <v>312676.36700000003</v>
      </c>
      <c r="I9" s="46">
        <v>263869.348</v>
      </c>
      <c r="J9" s="46">
        <v>258436.736</v>
      </c>
      <c r="K9" s="46">
        <v>414334.74300000002</v>
      </c>
      <c r="L9" s="46">
        <v>482570.52100000001</v>
      </c>
      <c r="M9" s="46">
        <v>587006.18700000003</v>
      </c>
      <c r="N9" s="46">
        <v>814576.77099999995</v>
      </c>
      <c r="O9" s="46">
        <v>982261.91700000002</v>
      </c>
      <c r="P9" s="46">
        <v>821226.04299999995</v>
      </c>
      <c r="Q9" s="46">
        <v>585894.31900000002</v>
      </c>
      <c r="R9" s="46">
        <v>704227.60400000005</v>
      </c>
      <c r="S9" s="46">
        <v>761006.13100000005</v>
      </c>
      <c r="T9" s="46">
        <v>778548.43</v>
      </c>
      <c r="U9" s="46">
        <v>769658.38600000006</v>
      </c>
      <c r="V9" s="46">
        <v>694099.90500000003</v>
      </c>
    </row>
    <row r="10" spans="1:22" x14ac:dyDescent="0.25">
      <c r="A10" s="112" t="s">
        <v>329</v>
      </c>
      <c r="B10" s="46">
        <v>47065.146000000001</v>
      </c>
      <c r="C10" s="46">
        <v>38846.326999999997</v>
      </c>
      <c r="D10" s="46">
        <v>56575.697</v>
      </c>
      <c r="E10" s="46">
        <v>63708.65</v>
      </c>
      <c r="F10" s="46">
        <v>62592.059000000001</v>
      </c>
      <c r="G10" s="46">
        <v>78264.091</v>
      </c>
      <c r="H10" s="46">
        <v>83326.104000000007</v>
      </c>
      <c r="I10" s="46">
        <v>88130.752999999997</v>
      </c>
      <c r="J10" s="46">
        <v>79170.448999999993</v>
      </c>
      <c r="K10" s="46">
        <v>131868.625</v>
      </c>
      <c r="L10" s="47">
        <v>166356.696</v>
      </c>
      <c r="M10" s="46">
        <v>215055.416</v>
      </c>
      <c r="N10" s="46">
        <v>270679.38</v>
      </c>
      <c r="O10" s="46">
        <v>334889.55499999999</v>
      </c>
      <c r="P10" s="46">
        <v>349625.71299999999</v>
      </c>
      <c r="Q10" s="46">
        <v>219016.76</v>
      </c>
      <c r="R10" s="46">
        <v>235939.50399999999</v>
      </c>
      <c r="S10" s="46">
        <v>292470.01299999998</v>
      </c>
      <c r="T10" s="46">
        <v>309591.41399999999</v>
      </c>
      <c r="U10" s="46">
        <v>315473.06800000003</v>
      </c>
      <c r="V10" s="46">
        <v>306106.82400000002</v>
      </c>
    </row>
    <row r="11" spans="1:22" x14ac:dyDescent="0.25">
      <c r="A11" s="111" t="s">
        <v>330</v>
      </c>
      <c r="B11" s="46">
        <v>100177.364</v>
      </c>
      <c r="C11" s="46">
        <v>132323.61300000001</v>
      </c>
      <c r="D11" s="46">
        <v>182035.266</v>
      </c>
      <c r="E11" s="46">
        <v>205021.068</v>
      </c>
      <c r="F11" s="46">
        <v>192434.66500000001</v>
      </c>
      <c r="G11" s="46">
        <v>260563.149</v>
      </c>
      <c r="H11" s="46">
        <v>308453.63400000002</v>
      </c>
      <c r="I11" s="46">
        <v>260072.003</v>
      </c>
      <c r="J11" s="46">
        <v>253967.83199999999</v>
      </c>
      <c r="K11" s="46">
        <v>252790.74100000001</v>
      </c>
      <c r="L11" s="46">
        <v>315273.299</v>
      </c>
      <c r="M11" s="46">
        <v>360882.92099999997</v>
      </c>
      <c r="N11" s="46">
        <v>404343.1</v>
      </c>
      <c r="O11" s="46">
        <v>527549.35699999996</v>
      </c>
      <c r="P11" s="46">
        <v>511652.04100000003</v>
      </c>
      <c r="Q11" s="46">
        <v>585395.68500000006</v>
      </c>
      <c r="R11" s="46">
        <v>937112.81</v>
      </c>
      <c r="S11" s="46">
        <v>489406.86900000001</v>
      </c>
      <c r="T11" s="46">
        <v>555288.30099999998</v>
      </c>
      <c r="U11" s="46">
        <v>576269.13399999996</v>
      </c>
      <c r="V11" s="46">
        <v>592129.44700000004</v>
      </c>
    </row>
    <row r="12" spans="1:22" x14ac:dyDescent="0.25">
      <c r="A12" s="98" t="s">
        <v>73</v>
      </c>
    </row>
    <row r="13" spans="1:22" x14ac:dyDescent="0.25">
      <c r="A13" s="98"/>
    </row>
    <row r="14" spans="1:22" ht="64.5" thickBot="1" x14ac:dyDescent="0.3">
      <c r="A14" s="28" t="s">
        <v>264</v>
      </c>
      <c r="B14" s="113" t="s">
        <v>197</v>
      </c>
      <c r="C14" s="113" t="s">
        <v>198</v>
      </c>
      <c r="D14" s="113" t="s">
        <v>199</v>
      </c>
      <c r="E14" s="113" t="s">
        <v>200</v>
      </c>
      <c r="F14" s="113" t="s">
        <v>201</v>
      </c>
      <c r="G14" s="113" t="s">
        <v>202</v>
      </c>
      <c r="H14" s="113" t="s">
        <v>203</v>
      </c>
      <c r="I14" s="113" t="s">
        <v>204</v>
      </c>
      <c r="J14" s="113" t="s">
        <v>205</v>
      </c>
      <c r="K14" s="113" t="s">
        <v>206</v>
      </c>
      <c r="L14" s="28" t="s">
        <v>331</v>
      </c>
    </row>
    <row r="15" spans="1:22" x14ac:dyDescent="0.25">
      <c r="A15" s="46">
        <v>1995</v>
      </c>
      <c r="B15" s="46">
        <v>5730696.5099999998</v>
      </c>
      <c r="C15" s="46">
        <v>563858.11199999996</v>
      </c>
      <c r="D15" s="46">
        <v>974113.24699999997</v>
      </c>
      <c r="E15" s="46">
        <v>1021105.973</v>
      </c>
      <c r="F15" s="46">
        <v>370261.217</v>
      </c>
      <c r="G15" s="46">
        <v>81178.335999999996</v>
      </c>
      <c r="H15" s="46">
        <v>854133.99</v>
      </c>
      <c r="I15" s="46">
        <v>165228.84599999999</v>
      </c>
      <c r="J15" s="46">
        <v>47065.146000000001</v>
      </c>
      <c r="K15" s="46">
        <v>100177.364</v>
      </c>
      <c r="L15" s="46">
        <f>SUM(B15:K15)</f>
        <v>9907818.7409999985</v>
      </c>
    </row>
    <row r="16" spans="1:22" x14ac:dyDescent="0.25">
      <c r="A16" s="47">
        <v>1996</v>
      </c>
      <c r="B16" s="46">
        <v>6354850.2510000002</v>
      </c>
      <c r="C16" s="46">
        <v>513762.63699999999</v>
      </c>
      <c r="D16" s="46">
        <v>965384.67700000003</v>
      </c>
      <c r="E16" s="46">
        <v>875213.68099999998</v>
      </c>
      <c r="F16" s="46">
        <v>358368.23700000002</v>
      </c>
      <c r="G16" s="46">
        <v>107100.11500000001</v>
      </c>
      <c r="H16" s="46">
        <v>821203.32299999997</v>
      </c>
      <c r="I16" s="46">
        <v>170607.15599999999</v>
      </c>
      <c r="J16" s="46">
        <v>38846.326999999997</v>
      </c>
      <c r="K16" s="46">
        <v>132323.61300000001</v>
      </c>
      <c r="L16" s="47">
        <f t="shared" ref="L16:L35" si="0">SUM(B16:K16)</f>
        <v>10337660.017000001</v>
      </c>
    </row>
    <row r="17" spans="1:12" x14ac:dyDescent="0.25">
      <c r="A17" s="46">
        <v>1997</v>
      </c>
      <c r="B17" s="46">
        <v>7016173.5669999998</v>
      </c>
      <c r="C17" s="46">
        <v>617070.05200000003</v>
      </c>
      <c r="D17" s="46">
        <v>916965.05799999996</v>
      </c>
      <c r="E17" s="46">
        <v>859770.52</v>
      </c>
      <c r="F17" s="46">
        <v>418404.81</v>
      </c>
      <c r="G17" s="46">
        <v>192073.73699999999</v>
      </c>
      <c r="H17" s="46">
        <v>888720.82700000005</v>
      </c>
      <c r="I17" s="46">
        <v>219442.644</v>
      </c>
      <c r="J17" s="46">
        <v>56575.697</v>
      </c>
      <c r="K17" s="46">
        <v>182035.266</v>
      </c>
      <c r="L17" s="46">
        <f t="shared" si="0"/>
        <v>11367232.177999999</v>
      </c>
    </row>
    <row r="18" spans="1:12" x14ac:dyDescent="0.25">
      <c r="A18" s="47">
        <v>1998</v>
      </c>
      <c r="B18" s="46">
        <v>6440288.182</v>
      </c>
      <c r="C18" s="46">
        <v>704536.28399999999</v>
      </c>
      <c r="D18" s="46">
        <v>658176.16</v>
      </c>
      <c r="E18" s="46">
        <v>819012.16099999996</v>
      </c>
      <c r="F18" s="46">
        <v>462019.20899999997</v>
      </c>
      <c r="G18" s="46">
        <v>159679.16200000001</v>
      </c>
      <c r="H18" s="46">
        <v>936694.68099999998</v>
      </c>
      <c r="I18" s="46">
        <v>232588.20199999999</v>
      </c>
      <c r="J18" s="46">
        <v>63708.65</v>
      </c>
      <c r="K18" s="46">
        <v>205021.068</v>
      </c>
      <c r="L18" s="47">
        <f t="shared" si="0"/>
        <v>10681723.759000001</v>
      </c>
    </row>
    <row r="19" spans="1:12" x14ac:dyDescent="0.25">
      <c r="A19" s="46">
        <v>1999</v>
      </c>
      <c r="B19" s="46">
        <v>7109459.4709999999</v>
      </c>
      <c r="C19" s="46">
        <v>625199.69700000004</v>
      </c>
      <c r="D19" s="46">
        <v>923213.58700000006</v>
      </c>
      <c r="E19" s="46">
        <v>774294.90599999996</v>
      </c>
      <c r="F19" s="46">
        <v>461724.59899999999</v>
      </c>
      <c r="G19" s="46">
        <v>78336.091</v>
      </c>
      <c r="H19" s="46">
        <v>1095173.024</v>
      </c>
      <c r="I19" s="46">
        <v>179190.932</v>
      </c>
      <c r="J19" s="46">
        <v>62592.059000000001</v>
      </c>
      <c r="K19" s="46">
        <v>192434.66500000001</v>
      </c>
      <c r="L19" s="46">
        <f t="shared" si="0"/>
        <v>11501619.030999998</v>
      </c>
    </row>
    <row r="20" spans="1:12" x14ac:dyDescent="0.25">
      <c r="A20" s="47">
        <v>2000</v>
      </c>
      <c r="B20" s="46">
        <v>7548667.6710000001</v>
      </c>
      <c r="C20" s="46">
        <v>692952.71200000006</v>
      </c>
      <c r="D20" s="46">
        <v>1192243.338</v>
      </c>
      <c r="E20" s="46">
        <v>940918.01800000004</v>
      </c>
      <c r="F20" s="46">
        <v>544044.07799999998</v>
      </c>
      <c r="G20" s="46">
        <v>229294.701</v>
      </c>
      <c r="H20" s="46">
        <v>1289006.415</v>
      </c>
      <c r="I20" s="46">
        <v>243255.39300000001</v>
      </c>
      <c r="J20" s="46">
        <v>78264.091</v>
      </c>
      <c r="K20" s="46">
        <v>260563.149</v>
      </c>
      <c r="L20" s="47">
        <f t="shared" si="0"/>
        <v>13019209.565999998</v>
      </c>
    </row>
    <row r="21" spans="1:12" x14ac:dyDescent="0.25">
      <c r="A21" s="46">
        <v>2001</v>
      </c>
      <c r="B21" s="46">
        <v>6116000.0590000004</v>
      </c>
      <c r="C21" s="46">
        <v>785664.45299999998</v>
      </c>
      <c r="D21" s="46">
        <v>1124168.6710000001</v>
      </c>
      <c r="E21" s="46">
        <v>1000350.986</v>
      </c>
      <c r="F21" s="46">
        <v>669516.09</v>
      </c>
      <c r="G21" s="46">
        <v>439203.43099999998</v>
      </c>
      <c r="H21" s="46">
        <v>1297833.851</v>
      </c>
      <c r="I21" s="46">
        <v>312676.36700000003</v>
      </c>
      <c r="J21" s="46">
        <v>83326.104000000007</v>
      </c>
      <c r="K21" s="46">
        <v>308453.63400000002</v>
      </c>
      <c r="L21" s="46">
        <f t="shared" si="0"/>
        <v>12137193.646</v>
      </c>
    </row>
    <row r="22" spans="1:12" x14ac:dyDescent="0.25">
      <c r="A22" s="47">
        <v>2002</v>
      </c>
      <c r="B22" s="46">
        <v>5889405.0130000003</v>
      </c>
      <c r="C22" s="46">
        <v>825134.01</v>
      </c>
      <c r="D22" s="46">
        <v>1142414.9580000001</v>
      </c>
      <c r="E22" s="46">
        <v>862373.02099999995</v>
      </c>
      <c r="F22" s="46">
        <v>655408.67000000004</v>
      </c>
      <c r="G22" s="46">
        <v>344614.77799999999</v>
      </c>
      <c r="H22" s="46">
        <v>1315846.355</v>
      </c>
      <c r="I22" s="46">
        <v>263869.348</v>
      </c>
      <c r="J22" s="46">
        <v>88130.752999999997</v>
      </c>
      <c r="K22" s="46">
        <v>260072.003</v>
      </c>
      <c r="L22" s="47">
        <f t="shared" si="0"/>
        <v>11647268.909000002</v>
      </c>
    </row>
    <row r="23" spans="1:12" x14ac:dyDescent="0.25">
      <c r="A23" s="46">
        <v>2003</v>
      </c>
      <c r="B23" s="46">
        <v>6241916.7290000003</v>
      </c>
      <c r="C23" s="46">
        <v>919497.65300000005</v>
      </c>
      <c r="D23" s="46">
        <v>1391645.716</v>
      </c>
      <c r="E23" s="46">
        <v>1009697.96</v>
      </c>
      <c r="F23" s="46">
        <v>657706.821</v>
      </c>
      <c r="G23" s="46">
        <v>125433.23699999999</v>
      </c>
      <c r="H23" s="46">
        <v>1355192.87</v>
      </c>
      <c r="I23" s="46">
        <v>258436.736</v>
      </c>
      <c r="J23" s="46">
        <v>79170.448999999993</v>
      </c>
      <c r="K23" s="46">
        <v>253967.83199999999</v>
      </c>
      <c r="L23" s="46">
        <f t="shared" si="0"/>
        <v>12292666.003</v>
      </c>
    </row>
    <row r="24" spans="1:12" x14ac:dyDescent="0.25">
      <c r="A24" s="47">
        <v>2004</v>
      </c>
      <c r="B24" s="46">
        <v>7563743.4040000001</v>
      </c>
      <c r="C24" s="46">
        <v>1132407.2720000001</v>
      </c>
      <c r="D24" s="46">
        <v>1880081.497</v>
      </c>
      <c r="E24" s="46">
        <v>1355567.1</v>
      </c>
      <c r="F24" s="46">
        <v>819783.45400000003</v>
      </c>
      <c r="G24" s="46">
        <v>423874.41200000001</v>
      </c>
      <c r="H24" s="46">
        <v>1925233.9750000001</v>
      </c>
      <c r="I24" s="46">
        <v>414334.74300000002</v>
      </c>
      <c r="J24" s="46">
        <v>131868.625</v>
      </c>
      <c r="K24" s="46">
        <v>252790.74100000001</v>
      </c>
      <c r="L24" s="47">
        <f t="shared" si="0"/>
        <v>15899685.223000001</v>
      </c>
    </row>
    <row r="25" spans="1:12" x14ac:dyDescent="0.25">
      <c r="A25" s="47">
        <v>2005</v>
      </c>
      <c r="B25" s="46">
        <v>10230704.045</v>
      </c>
      <c r="C25" s="46">
        <v>1263856.1580000001</v>
      </c>
      <c r="D25" s="46">
        <v>2393519.5350000001</v>
      </c>
      <c r="E25" s="46">
        <v>1440301.7109999999</v>
      </c>
      <c r="F25" s="46">
        <v>999751.75600000005</v>
      </c>
      <c r="G25" s="46">
        <v>669492.88300000003</v>
      </c>
      <c r="H25" s="46">
        <v>2264328.4780000001</v>
      </c>
      <c r="I25" s="46">
        <v>482570.52100000001</v>
      </c>
      <c r="J25" s="46">
        <v>166356.696</v>
      </c>
      <c r="K25" s="46">
        <v>315273.299</v>
      </c>
      <c r="L25" s="47">
        <f t="shared" si="0"/>
        <v>20226155.081999999</v>
      </c>
    </row>
    <row r="26" spans="1:12" x14ac:dyDescent="0.25">
      <c r="A26" s="46">
        <v>2006</v>
      </c>
      <c r="B26" s="46">
        <v>11354360.601</v>
      </c>
      <c r="C26" s="46">
        <v>1441057.6410000001</v>
      </c>
      <c r="D26" s="46">
        <v>2939322.9920000001</v>
      </c>
      <c r="E26" s="46">
        <v>1553833.6240000001</v>
      </c>
      <c r="F26" s="46">
        <v>1191088.402</v>
      </c>
      <c r="G26" s="46">
        <v>774514.53399999999</v>
      </c>
      <c r="H26" s="46">
        <v>2818235.7510000002</v>
      </c>
      <c r="I26" s="46">
        <v>587006.18700000003</v>
      </c>
      <c r="J26" s="46">
        <v>215055.416</v>
      </c>
      <c r="K26" s="46">
        <v>360882.92099999997</v>
      </c>
      <c r="L26" s="46">
        <f t="shared" si="0"/>
        <v>23235358.069000002</v>
      </c>
    </row>
    <row r="27" spans="1:12" x14ac:dyDescent="0.25">
      <c r="A27" s="47">
        <v>2007</v>
      </c>
      <c r="B27" s="46">
        <v>13713080.598999999</v>
      </c>
      <c r="C27" s="46">
        <v>1657648.7509999999</v>
      </c>
      <c r="D27" s="46">
        <v>3208985.0819999999</v>
      </c>
      <c r="E27" s="46">
        <v>2391631.3309999998</v>
      </c>
      <c r="F27" s="46">
        <v>1512990.2709999999</v>
      </c>
      <c r="G27" s="46">
        <v>1174118.6470000001</v>
      </c>
      <c r="H27" s="46">
        <v>3727160.7429999998</v>
      </c>
      <c r="I27" s="46">
        <v>814576.77099999995</v>
      </c>
      <c r="J27" s="46">
        <v>270679.38</v>
      </c>
      <c r="K27" s="46">
        <v>404343.1</v>
      </c>
      <c r="L27" s="47">
        <f t="shared" si="0"/>
        <v>28875214.675000004</v>
      </c>
    </row>
    <row r="28" spans="1:12" x14ac:dyDescent="0.25">
      <c r="A28" s="46">
        <v>2008</v>
      </c>
      <c r="B28" s="46">
        <v>19713174.092999998</v>
      </c>
      <c r="C28" s="46">
        <v>1778244.4580000001</v>
      </c>
      <c r="D28" s="46">
        <v>4584246.1509999996</v>
      </c>
      <c r="E28" s="46">
        <v>2664302.9580000001</v>
      </c>
      <c r="F28" s="46">
        <v>1792060.6939999999</v>
      </c>
      <c r="G28" s="46">
        <v>557898.82299999997</v>
      </c>
      <c r="H28" s="46">
        <v>3378785.2579999999</v>
      </c>
      <c r="I28" s="46">
        <v>982261.91700000002</v>
      </c>
      <c r="J28" s="46">
        <v>334889.55499999999</v>
      </c>
      <c r="K28" s="46">
        <v>527549.35699999996</v>
      </c>
      <c r="L28" s="46">
        <f t="shared" si="0"/>
        <v>36313413.263999999</v>
      </c>
    </row>
    <row r="29" spans="1:12" x14ac:dyDescent="0.25">
      <c r="A29" s="47">
        <v>2009</v>
      </c>
      <c r="B29" s="46">
        <v>18557034.642999999</v>
      </c>
      <c r="C29" s="46">
        <v>1630813.4839999999</v>
      </c>
      <c r="D29" s="46">
        <v>3114089.0869999998</v>
      </c>
      <c r="E29" s="46">
        <v>1475439.5190000001</v>
      </c>
      <c r="F29" s="46">
        <v>1413997.47</v>
      </c>
      <c r="G29" s="46">
        <v>277928.196</v>
      </c>
      <c r="H29" s="46">
        <v>2848834.5049999999</v>
      </c>
      <c r="I29" s="46">
        <v>821226.04299999995</v>
      </c>
      <c r="J29" s="46">
        <v>349625.71299999999</v>
      </c>
      <c r="K29" s="46">
        <v>511652.04100000003</v>
      </c>
      <c r="L29" s="47">
        <f t="shared" si="0"/>
        <v>31000640.701000001</v>
      </c>
    </row>
    <row r="30" spans="1:12" x14ac:dyDescent="0.25">
      <c r="A30" s="46">
        <v>2010</v>
      </c>
      <c r="B30" s="46">
        <v>23801546.489999998</v>
      </c>
      <c r="C30" s="46">
        <v>1587890.39</v>
      </c>
      <c r="D30" s="46">
        <v>4501417.2510000002</v>
      </c>
      <c r="E30" s="46">
        <v>1263633.33</v>
      </c>
      <c r="F30" s="46">
        <v>1314975.8330000001</v>
      </c>
      <c r="G30" s="46">
        <v>342364.24200000003</v>
      </c>
      <c r="H30" s="46">
        <v>3282658.9589999998</v>
      </c>
      <c r="I30" s="46">
        <v>585894.31900000002</v>
      </c>
      <c r="J30" s="46">
        <v>219016.76</v>
      </c>
      <c r="K30" s="46">
        <v>585395.68500000006</v>
      </c>
      <c r="L30" s="46">
        <f t="shared" si="0"/>
        <v>37484793.258999996</v>
      </c>
    </row>
    <row r="31" spans="1:12" x14ac:dyDescent="0.25">
      <c r="A31" s="47">
        <v>2011</v>
      </c>
      <c r="B31" s="46">
        <v>36880833.365000002</v>
      </c>
      <c r="C31" s="46">
        <v>1989096.334</v>
      </c>
      <c r="D31" s="46">
        <v>6353521.477</v>
      </c>
      <c r="E31" s="46">
        <v>1361298.791</v>
      </c>
      <c r="F31" s="46">
        <v>1457914.11</v>
      </c>
      <c r="G31" s="46">
        <v>407624.82900000003</v>
      </c>
      <c r="H31" s="46">
        <v>3543549.5159999998</v>
      </c>
      <c r="I31" s="46">
        <v>704227.60400000005</v>
      </c>
      <c r="J31" s="46">
        <v>235939.50399999999</v>
      </c>
      <c r="K31" s="46">
        <v>937112.81</v>
      </c>
      <c r="L31" s="47">
        <f t="shared" si="0"/>
        <v>53871118.340000011</v>
      </c>
    </row>
    <row r="32" spans="1:12" x14ac:dyDescent="0.25">
      <c r="A32" s="46">
        <v>2012</v>
      </c>
      <c r="B32" s="46">
        <v>39612813.498999998</v>
      </c>
      <c r="C32" s="46">
        <v>1914930.4</v>
      </c>
      <c r="D32" s="46">
        <v>6422336.0489999996</v>
      </c>
      <c r="E32" s="46">
        <v>1374117.2439999999</v>
      </c>
      <c r="F32" s="46">
        <v>1508118.7279999999</v>
      </c>
      <c r="G32" s="46">
        <v>572194.26599999995</v>
      </c>
      <c r="H32" s="46">
        <v>3680275.122</v>
      </c>
      <c r="I32" s="46">
        <v>761006.13100000005</v>
      </c>
      <c r="J32" s="46">
        <v>292470.01299999998</v>
      </c>
      <c r="K32" s="46">
        <v>489406.86900000001</v>
      </c>
      <c r="L32" s="46">
        <f t="shared" si="0"/>
        <v>56627668.321000002</v>
      </c>
    </row>
    <row r="33" spans="1:12" x14ac:dyDescent="0.25">
      <c r="A33" s="47">
        <v>2013</v>
      </c>
      <c r="B33" s="46">
        <v>39855152.189000003</v>
      </c>
      <c r="C33" s="46">
        <v>1693701.909</v>
      </c>
      <c r="D33" s="46">
        <v>5987782.2180000003</v>
      </c>
      <c r="E33" s="46">
        <v>1226416.031</v>
      </c>
      <c r="F33" s="46">
        <v>1396586.29</v>
      </c>
      <c r="G33" s="46">
        <v>852681.61600000004</v>
      </c>
      <c r="H33" s="46">
        <v>3688058.307</v>
      </c>
      <c r="I33" s="46">
        <v>778548.43</v>
      </c>
      <c r="J33" s="46">
        <v>309591.41399999999</v>
      </c>
      <c r="K33" s="46">
        <v>555288.30099999998</v>
      </c>
      <c r="L33" s="47">
        <f t="shared" si="0"/>
        <v>56343806.704999998</v>
      </c>
    </row>
    <row r="34" spans="1:12" x14ac:dyDescent="0.25">
      <c r="A34" s="46">
        <v>2014</v>
      </c>
      <c r="B34" s="46">
        <v>38280708.718000002</v>
      </c>
      <c r="C34" s="46">
        <v>1979336.091</v>
      </c>
      <c r="D34" s="46">
        <v>4319866.4050000003</v>
      </c>
      <c r="E34" s="46">
        <v>1169928.5379999999</v>
      </c>
      <c r="F34" s="46">
        <v>1412913.648</v>
      </c>
      <c r="G34" s="46">
        <v>537887.11600000004</v>
      </c>
      <c r="H34" s="46">
        <v>3537282.8960000002</v>
      </c>
      <c r="I34" s="46">
        <v>769658.38600000006</v>
      </c>
      <c r="J34" s="46">
        <v>315473.06800000003</v>
      </c>
      <c r="K34" s="46">
        <v>576269.13399999996</v>
      </c>
      <c r="L34" s="46">
        <f t="shared" si="0"/>
        <v>52899324.000000007</v>
      </c>
    </row>
    <row r="35" spans="1:12" x14ac:dyDescent="0.25">
      <c r="A35" s="47">
        <v>2015</v>
      </c>
      <c r="B35" s="46">
        <v>22885265.664000001</v>
      </c>
      <c r="C35" s="46">
        <v>1599368.824</v>
      </c>
      <c r="D35" s="46">
        <v>2545100.977</v>
      </c>
      <c r="E35" s="46">
        <v>1047321.357</v>
      </c>
      <c r="F35" s="46">
        <v>1150763.906</v>
      </c>
      <c r="G35" s="46">
        <v>493176.80200000003</v>
      </c>
      <c r="H35" s="46">
        <v>3138960.5580000002</v>
      </c>
      <c r="I35" s="46">
        <v>694099.90500000003</v>
      </c>
      <c r="J35" s="46">
        <v>306106.82400000002</v>
      </c>
      <c r="K35" s="46">
        <v>592129.44700000004</v>
      </c>
      <c r="L35" s="47">
        <f t="shared" si="0"/>
        <v>34452294.264000006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workbookViewId="0">
      <selection activeCell="B1" sqref="B1:K1"/>
    </sheetView>
  </sheetViews>
  <sheetFormatPr baseColWidth="10" defaultRowHeight="15" x14ac:dyDescent="0.25"/>
  <cols>
    <col min="3" max="3" width="18.85546875" customWidth="1"/>
    <col min="4" max="4" width="17.7109375" customWidth="1"/>
    <col min="5" max="5" width="20.42578125" customWidth="1"/>
  </cols>
  <sheetData>
    <row r="1" spans="1:22" ht="102.75" thickBot="1" x14ac:dyDescent="0.3">
      <c r="A1" s="28" t="s">
        <v>264</v>
      </c>
      <c r="B1" s="113" t="s">
        <v>197</v>
      </c>
      <c r="C1" s="113" t="s">
        <v>198</v>
      </c>
      <c r="D1" s="113" t="s">
        <v>199</v>
      </c>
      <c r="E1" s="113" t="s">
        <v>200</v>
      </c>
      <c r="F1" s="113" t="s">
        <v>201</v>
      </c>
      <c r="G1" s="113" t="s">
        <v>202</v>
      </c>
      <c r="H1" s="113" t="s">
        <v>203</v>
      </c>
      <c r="I1" s="113" t="s">
        <v>204</v>
      </c>
      <c r="J1" s="113" t="s">
        <v>205</v>
      </c>
      <c r="K1" s="113" t="s">
        <v>206</v>
      </c>
    </row>
    <row r="2" spans="1:22" x14ac:dyDescent="0.25">
      <c r="A2" s="46">
        <v>1995</v>
      </c>
      <c r="B2" s="46">
        <v>5730696.5099999998</v>
      </c>
      <c r="C2" s="46">
        <v>563858.11199999996</v>
      </c>
      <c r="D2" s="46">
        <v>974113.24699999997</v>
      </c>
      <c r="E2" s="46">
        <v>1021105.973</v>
      </c>
      <c r="F2" s="46">
        <v>370261.217</v>
      </c>
      <c r="G2" s="46">
        <v>81178.335999999996</v>
      </c>
      <c r="H2" s="46">
        <v>854133.99</v>
      </c>
      <c r="I2" s="46">
        <v>165228.84599999999</v>
      </c>
      <c r="J2" s="46">
        <v>47065.146000000001</v>
      </c>
      <c r="K2" s="46">
        <v>100177.364</v>
      </c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</row>
    <row r="3" spans="1:22" x14ac:dyDescent="0.25">
      <c r="A3" s="47">
        <v>1996</v>
      </c>
      <c r="B3" s="46">
        <v>6354850.2510000002</v>
      </c>
      <c r="C3" s="46">
        <v>513762.63699999999</v>
      </c>
      <c r="D3" s="46">
        <v>965384.67700000003</v>
      </c>
      <c r="E3" s="46">
        <v>875213.68099999998</v>
      </c>
      <c r="F3" s="46">
        <v>358368.23700000002</v>
      </c>
      <c r="G3" s="46">
        <v>107100.11500000001</v>
      </c>
      <c r="H3" s="46">
        <v>821203.32299999997</v>
      </c>
      <c r="I3" s="46">
        <v>170607.15599999999</v>
      </c>
      <c r="J3" s="46">
        <v>38846.326999999997</v>
      </c>
      <c r="K3" s="46">
        <v>132323.61300000001</v>
      </c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</row>
    <row r="4" spans="1:22" x14ac:dyDescent="0.25">
      <c r="A4" s="46">
        <v>1997</v>
      </c>
      <c r="B4" s="46">
        <v>7016173.5669999998</v>
      </c>
      <c r="C4" s="46">
        <v>617070.05200000003</v>
      </c>
      <c r="D4" s="46">
        <v>916965.05799999996</v>
      </c>
      <c r="E4" s="46">
        <v>859770.52</v>
      </c>
      <c r="F4" s="46">
        <v>418404.81</v>
      </c>
      <c r="G4" s="46">
        <v>192073.73699999999</v>
      </c>
      <c r="H4" s="46">
        <v>888720.82700000005</v>
      </c>
      <c r="I4" s="46">
        <v>219442.644</v>
      </c>
      <c r="J4" s="46">
        <v>56575.697</v>
      </c>
      <c r="K4" s="46">
        <v>182035.266</v>
      </c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</row>
    <row r="5" spans="1:22" x14ac:dyDescent="0.25">
      <c r="A5" s="47">
        <v>1998</v>
      </c>
      <c r="B5" s="46">
        <v>6440288.182</v>
      </c>
      <c r="C5" s="46">
        <v>704536.28399999999</v>
      </c>
      <c r="D5" s="46">
        <v>658176.16</v>
      </c>
      <c r="E5" s="46">
        <v>819012.16099999996</v>
      </c>
      <c r="F5" s="46">
        <v>462019.20899999997</v>
      </c>
      <c r="G5" s="46">
        <v>159679.16200000001</v>
      </c>
      <c r="H5" s="46">
        <v>936694.68099999998</v>
      </c>
      <c r="I5" s="46">
        <v>232588.20199999999</v>
      </c>
      <c r="J5" s="46">
        <v>63708.65</v>
      </c>
      <c r="K5" s="46">
        <v>205021.068</v>
      </c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22" x14ac:dyDescent="0.25">
      <c r="A6" s="46">
        <v>1999</v>
      </c>
      <c r="B6" s="46">
        <v>7109459.4709999999</v>
      </c>
      <c r="C6" s="46">
        <v>625199.69700000004</v>
      </c>
      <c r="D6" s="46">
        <v>923213.58700000006</v>
      </c>
      <c r="E6" s="46">
        <v>774294.90599999996</v>
      </c>
      <c r="F6" s="46">
        <v>461724.59899999999</v>
      </c>
      <c r="G6" s="46">
        <v>78336.091</v>
      </c>
      <c r="H6" s="46">
        <v>1095173.024</v>
      </c>
      <c r="I6" s="46">
        <v>179190.932</v>
      </c>
      <c r="J6" s="46">
        <v>62592.059000000001</v>
      </c>
      <c r="K6" s="46">
        <v>192434.66500000001</v>
      </c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</row>
    <row r="7" spans="1:22" x14ac:dyDescent="0.25">
      <c r="A7" s="47">
        <v>2000</v>
      </c>
      <c r="B7" s="46">
        <v>7548667.6710000001</v>
      </c>
      <c r="C7" s="46">
        <v>692952.71200000006</v>
      </c>
      <c r="D7" s="46">
        <v>1192243.338</v>
      </c>
      <c r="E7" s="46">
        <v>940918.01800000004</v>
      </c>
      <c r="F7" s="46">
        <v>544044.07799999998</v>
      </c>
      <c r="G7" s="46">
        <v>229294.701</v>
      </c>
      <c r="H7" s="46">
        <v>1289006.415</v>
      </c>
      <c r="I7" s="46">
        <v>243255.39300000001</v>
      </c>
      <c r="J7" s="46">
        <v>78264.091</v>
      </c>
      <c r="K7" s="46">
        <v>260563.149</v>
      </c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</row>
    <row r="8" spans="1:22" x14ac:dyDescent="0.25">
      <c r="A8" s="46">
        <v>2001</v>
      </c>
      <c r="B8" s="46">
        <v>6116000.0590000004</v>
      </c>
      <c r="C8" s="46">
        <v>785664.45299999998</v>
      </c>
      <c r="D8" s="46">
        <v>1124168.6710000001</v>
      </c>
      <c r="E8" s="46">
        <v>1000350.986</v>
      </c>
      <c r="F8" s="46">
        <v>669516.09</v>
      </c>
      <c r="G8" s="46">
        <v>439203.43099999998</v>
      </c>
      <c r="H8" s="46">
        <v>1297833.851</v>
      </c>
      <c r="I8" s="46">
        <v>312676.36700000003</v>
      </c>
      <c r="J8" s="46">
        <v>83326.104000000007</v>
      </c>
      <c r="K8" s="46">
        <v>308453.63400000002</v>
      </c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</row>
    <row r="9" spans="1:22" x14ac:dyDescent="0.25">
      <c r="A9" s="47">
        <v>2002</v>
      </c>
      <c r="B9" s="46">
        <v>5889405.0130000003</v>
      </c>
      <c r="C9" s="46">
        <v>825134.01</v>
      </c>
      <c r="D9" s="46">
        <v>1142414.9580000001</v>
      </c>
      <c r="E9" s="46">
        <v>862373.02099999995</v>
      </c>
      <c r="F9" s="46">
        <v>655408.67000000004</v>
      </c>
      <c r="G9" s="46">
        <v>344614.77799999999</v>
      </c>
      <c r="H9" s="46">
        <v>1315846.355</v>
      </c>
      <c r="I9" s="46">
        <v>263869.348</v>
      </c>
      <c r="J9" s="46">
        <v>88130.752999999997</v>
      </c>
      <c r="K9" s="46">
        <v>260072.003</v>
      </c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</row>
    <row r="10" spans="1:22" x14ac:dyDescent="0.25">
      <c r="A10" s="46">
        <v>2003</v>
      </c>
      <c r="B10" s="46">
        <v>6241916.7290000003</v>
      </c>
      <c r="C10" s="46">
        <v>919497.65300000005</v>
      </c>
      <c r="D10" s="46">
        <v>1391645.716</v>
      </c>
      <c r="E10" s="46">
        <v>1009697.96</v>
      </c>
      <c r="F10" s="46">
        <v>657706.821</v>
      </c>
      <c r="G10" s="46">
        <v>125433.23699999999</v>
      </c>
      <c r="H10" s="46">
        <v>1355192.87</v>
      </c>
      <c r="I10" s="46">
        <v>258436.736</v>
      </c>
      <c r="J10" s="46">
        <v>79170.448999999993</v>
      </c>
      <c r="K10" s="46">
        <v>253967.83199999999</v>
      </c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</row>
    <row r="11" spans="1:22" x14ac:dyDescent="0.25">
      <c r="A11" s="47">
        <v>2004</v>
      </c>
      <c r="B11" s="46">
        <v>7563743.4040000001</v>
      </c>
      <c r="C11" s="46">
        <v>1132407.2720000001</v>
      </c>
      <c r="D11" s="46">
        <v>1880081.497</v>
      </c>
      <c r="E11" s="46">
        <v>1355567.1</v>
      </c>
      <c r="F11" s="46">
        <v>819783.45400000003</v>
      </c>
      <c r="G11" s="46">
        <v>423874.41200000001</v>
      </c>
      <c r="H11" s="46">
        <v>1925233.9750000001</v>
      </c>
      <c r="I11" s="46">
        <v>414334.74300000002</v>
      </c>
      <c r="J11" s="46">
        <v>131868.625</v>
      </c>
      <c r="K11" s="46">
        <v>252790.74100000001</v>
      </c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</row>
    <row r="12" spans="1:22" x14ac:dyDescent="0.25">
      <c r="A12" s="47">
        <v>2005</v>
      </c>
      <c r="B12" s="46">
        <v>10230704.045</v>
      </c>
      <c r="C12" s="46">
        <v>1263856.1580000001</v>
      </c>
      <c r="D12" s="46">
        <v>2393519.5350000001</v>
      </c>
      <c r="E12" s="46">
        <v>1440301.7109999999</v>
      </c>
      <c r="F12" s="46">
        <v>999751.75600000005</v>
      </c>
      <c r="G12" s="46">
        <v>669492.88300000003</v>
      </c>
      <c r="H12" s="46">
        <v>2264328.4780000001</v>
      </c>
      <c r="I12" s="46">
        <v>482570.52100000001</v>
      </c>
      <c r="J12" s="46">
        <v>166356.696</v>
      </c>
      <c r="K12" s="46">
        <v>315273.299</v>
      </c>
    </row>
    <row r="13" spans="1:22" x14ac:dyDescent="0.25">
      <c r="A13" s="46">
        <v>2006</v>
      </c>
      <c r="B13" s="46">
        <v>11354360.601</v>
      </c>
      <c r="C13" s="46">
        <v>1441057.6410000001</v>
      </c>
      <c r="D13" s="46">
        <v>2939322.9920000001</v>
      </c>
      <c r="E13" s="46">
        <v>1553833.6240000001</v>
      </c>
      <c r="F13" s="46">
        <v>1191088.402</v>
      </c>
      <c r="G13" s="46">
        <v>774514.53399999999</v>
      </c>
      <c r="H13" s="46">
        <v>2818235.7510000002</v>
      </c>
      <c r="I13" s="46">
        <v>587006.18700000003</v>
      </c>
      <c r="J13" s="46">
        <v>215055.416</v>
      </c>
      <c r="K13" s="46">
        <v>360882.92099999997</v>
      </c>
    </row>
    <row r="14" spans="1:22" x14ac:dyDescent="0.25">
      <c r="A14" s="47">
        <v>2007</v>
      </c>
      <c r="B14" s="46">
        <v>13713080.598999999</v>
      </c>
      <c r="C14" s="46">
        <v>1657648.7509999999</v>
      </c>
      <c r="D14" s="46">
        <v>3208985.0819999999</v>
      </c>
      <c r="E14" s="46">
        <v>2391631.3309999998</v>
      </c>
      <c r="F14" s="46">
        <v>1512990.2709999999</v>
      </c>
      <c r="G14" s="46">
        <v>1174118.6470000001</v>
      </c>
      <c r="H14" s="46">
        <v>3727160.7429999998</v>
      </c>
      <c r="I14" s="46">
        <v>814576.77099999995</v>
      </c>
      <c r="J14" s="46">
        <v>270679.38</v>
      </c>
      <c r="K14" s="46">
        <v>404343.1</v>
      </c>
    </row>
    <row r="15" spans="1:22" x14ac:dyDescent="0.25">
      <c r="A15" s="46">
        <v>2008</v>
      </c>
      <c r="B15" s="46">
        <v>19713174.092999998</v>
      </c>
      <c r="C15" s="46">
        <v>1778244.4580000001</v>
      </c>
      <c r="D15" s="46">
        <v>4584246.1509999996</v>
      </c>
      <c r="E15" s="46">
        <v>2664302.9580000001</v>
      </c>
      <c r="F15" s="46">
        <v>1792060.6939999999</v>
      </c>
      <c r="G15" s="46">
        <v>557898.82299999997</v>
      </c>
      <c r="H15" s="46">
        <v>3378785.2579999999</v>
      </c>
      <c r="I15" s="46">
        <v>982261.91700000002</v>
      </c>
      <c r="J15" s="46">
        <v>334889.55499999999</v>
      </c>
      <c r="K15" s="46">
        <v>527549.35699999996</v>
      </c>
    </row>
    <row r="16" spans="1:22" x14ac:dyDescent="0.25">
      <c r="A16" s="47">
        <v>2009</v>
      </c>
      <c r="B16" s="46">
        <v>18557034.642999999</v>
      </c>
      <c r="C16" s="46">
        <v>1630813.4839999999</v>
      </c>
      <c r="D16" s="46">
        <v>3114089.0869999998</v>
      </c>
      <c r="E16" s="46">
        <v>1475439.5190000001</v>
      </c>
      <c r="F16" s="46">
        <v>1413997.47</v>
      </c>
      <c r="G16" s="46">
        <v>277928.196</v>
      </c>
      <c r="H16" s="46">
        <v>2848834.5049999999</v>
      </c>
      <c r="I16" s="46">
        <v>821226.04299999995</v>
      </c>
      <c r="J16" s="46">
        <v>349625.71299999999</v>
      </c>
      <c r="K16" s="46">
        <v>511652.04100000003</v>
      </c>
    </row>
    <row r="17" spans="1:11" x14ac:dyDescent="0.25">
      <c r="A17" s="46">
        <v>2010</v>
      </c>
      <c r="B17" s="46">
        <v>23801546.489999998</v>
      </c>
      <c r="C17" s="46">
        <v>1587890.39</v>
      </c>
      <c r="D17" s="46">
        <v>4501417.2510000002</v>
      </c>
      <c r="E17" s="46">
        <v>1263633.33</v>
      </c>
      <c r="F17" s="46">
        <v>1314975.8330000001</v>
      </c>
      <c r="G17" s="46">
        <v>342364.24200000003</v>
      </c>
      <c r="H17" s="46">
        <v>3282658.9589999998</v>
      </c>
      <c r="I17" s="46">
        <v>585894.31900000002</v>
      </c>
      <c r="J17" s="46">
        <v>219016.76</v>
      </c>
      <c r="K17" s="46">
        <v>585395.68500000006</v>
      </c>
    </row>
    <row r="18" spans="1:11" x14ac:dyDescent="0.25">
      <c r="A18" s="47">
        <v>2011</v>
      </c>
      <c r="B18" s="46">
        <v>36880833.365000002</v>
      </c>
      <c r="C18" s="46">
        <v>1989096.334</v>
      </c>
      <c r="D18" s="46">
        <v>6353521.477</v>
      </c>
      <c r="E18" s="46">
        <v>1361298.791</v>
      </c>
      <c r="F18" s="46">
        <v>1457914.11</v>
      </c>
      <c r="G18" s="46">
        <v>407624.82900000003</v>
      </c>
      <c r="H18" s="46">
        <v>3543549.5159999998</v>
      </c>
      <c r="I18" s="46">
        <v>704227.60400000005</v>
      </c>
      <c r="J18" s="46">
        <v>235939.50399999999</v>
      </c>
      <c r="K18" s="46">
        <v>937112.81</v>
      </c>
    </row>
    <row r="19" spans="1:11" x14ac:dyDescent="0.25">
      <c r="A19" s="46">
        <v>2012</v>
      </c>
      <c r="B19" s="46">
        <v>39612813.498999998</v>
      </c>
      <c r="C19" s="46">
        <v>1914930.4</v>
      </c>
      <c r="D19" s="46">
        <v>6422336.0489999996</v>
      </c>
      <c r="E19" s="46">
        <v>1374117.2439999999</v>
      </c>
      <c r="F19" s="46">
        <v>1508118.7279999999</v>
      </c>
      <c r="G19" s="46">
        <v>572194.26599999995</v>
      </c>
      <c r="H19" s="46">
        <v>3680275.122</v>
      </c>
      <c r="I19" s="46">
        <v>761006.13100000005</v>
      </c>
      <c r="J19" s="46">
        <v>292470.01299999998</v>
      </c>
      <c r="K19" s="46">
        <v>489406.86900000001</v>
      </c>
    </row>
    <row r="20" spans="1:11" x14ac:dyDescent="0.25">
      <c r="A20" s="47">
        <v>2013</v>
      </c>
      <c r="B20" s="46">
        <v>39855152.189000003</v>
      </c>
      <c r="C20" s="46">
        <v>1693701.909</v>
      </c>
      <c r="D20" s="46">
        <v>5987782.2180000003</v>
      </c>
      <c r="E20" s="46">
        <v>1226416.031</v>
      </c>
      <c r="F20" s="46">
        <v>1396586.29</v>
      </c>
      <c r="G20" s="46">
        <v>852681.61600000004</v>
      </c>
      <c r="H20" s="46">
        <v>3688058.307</v>
      </c>
      <c r="I20" s="46">
        <v>778548.43</v>
      </c>
      <c r="J20" s="46">
        <v>309591.41399999999</v>
      </c>
      <c r="K20" s="46">
        <v>555288.30099999998</v>
      </c>
    </row>
    <row r="21" spans="1:11" x14ac:dyDescent="0.25">
      <c r="A21" s="46">
        <v>2014</v>
      </c>
      <c r="B21" s="46">
        <v>38280708.718000002</v>
      </c>
      <c r="C21" s="46">
        <v>1979336.091</v>
      </c>
      <c r="D21" s="46">
        <v>4319866.4050000003</v>
      </c>
      <c r="E21" s="46">
        <v>1169928.5379999999</v>
      </c>
      <c r="F21" s="46">
        <v>1412913.648</v>
      </c>
      <c r="G21" s="46">
        <v>537887.11600000004</v>
      </c>
      <c r="H21" s="46">
        <v>3537282.8960000002</v>
      </c>
      <c r="I21" s="46">
        <v>769658.38600000006</v>
      </c>
      <c r="J21" s="46">
        <v>315473.06800000003</v>
      </c>
      <c r="K21" s="46">
        <v>576269.13399999996</v>
      </c>
    </row>
    <row r="22" spans="1:11" x14ac:dyDescent="0.25">
      <c r="A22" s="47">
        <v>2015</v>
      </c>
      <c r="B22" s="46">
        <v>22885265.664000001</v>
      </c>
      <c r="C22" s="46">
        <v>1599368.824</v>
      </c>
      <c r="D22" s="46">
        <v>2545100.977</v>
      </c>
      <c r="E22" s="46">
        <v>1047321.357</v>
      </c>
      <c r="F22" s="46">
        <v>1150763.906</v>
      </c>
      <c r="G22" s="46">
        <v>493176.80200000003</v>
      </c>
      <c r="H22" s="46">
        <v>3138960.5580000002</v>
      </c>
      <c r="I22" s="46">
        <v>694099.90500000003</v>
      </c>
      <c r="J22" s="46">
        <v>306106.82400000002</v>
      </c>
      <c r="K22" s="46">
        <v>592129.44700000004</v>
      </c>
    </row>
    <row r="23" spans="1:11" x14ac:dyDescent="0.25">
      <c r="A23" t="s">
        <v>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E20" sqref="E20"/>
    </sheetView>
  </sheetViews>
  <sheetFormatPr baseColWidth="10" defaultRowHeight="15" x14ac:dyDescent="0.25"/>
  <cols>
    <col min="2" max="2" width="13.42578125" customWidth="1"/>
  </cols>
  <sheetData>
    <row r="1" spans="1:11" ht="60.75" thickBot="1" x14ac:dyDescent="0.3">
      <c r="A1" s="28" t="s">
        <v>1</v>
      </c>
      <c r="B1" s="74" t="s">
        <v>87</v>
      </c>
      <c r="C1" s="74" t="s">
        <v>88</v>
      </c>
      <c r="D1" s="74" t="s">
        <v>89</v>
      </c>
      <c r="E1" s="73" t="s">
        <v>90</v>
      </c>
      <c r="F1" s="74" t="s">
        <v>91</v>
      </c>
      <c r="G1" s="73" t="s">
        <v>92</v>
      </c>
      <c r="H1" s="74" t="s">
        <v>93</v>
      </c>
      <c r="I1" s="74" t="s">
        <v>94</v>
      </c>
      <c r="J1" s="74" t="s">
        <v>95</v>
      </c>
      <c r="K1" s="74" t="s">
        <v>96</v>
      </c>
    </row>
    <row r="2" spans="1:11" x14ac:dyDescent="0.25">
      <c r="A2" s="46">
        <v>1995</v>
      </c>
      <c r="B2" s="46">
        <v>2534870.2450000001</v>
      </c>
      <c r="C2" s="46">
        <v>96439.933999999994</v>
      </c>
      <c r="D2" s="46">
        <v>326512.27799999999</v>
      </c>
      <c r="E2" s="46">
        <v>451159.15299999999</v>
      </c>
      <c r="F2" s="46">
        <v>62033.220999999998</v>
      </c>
      <c r="G2" s="46">
        <v>2229.9520000000002</v>
      </c>
      <c r="H2" s="46">
        <v>45620.877</v>
      </c>
      <c r="I2" s="46">
        <v>16002.513000000001</v>
      </c>
      <c r="J2" s="46">
        <v>4782.3280000000004</v>
      </c>
      <c r="K2" s="46">
        <v>8197.2379999999994</v>
      </c>
    </row>
    <row r="3" spans="1:11" x14ac:dyDescent="0.25">
      <c r="A3" s="47">
        <v>1996</v>
      </c>
      <c r="B3" s="47">
        <v>3138829.7680000002</v>
      </c>
      <c r="C3" s="47">
        <v>97823.202000000005</v>
      </c>
      <c r="D3" s="47">
        <v>391523.65700000001</v>
      </c>
      <c r="E3" s="47">
        <v>393438.69799999997</v>
      </c>
      <c r="F3" s="47">
        <v>58085.741000000002</v>
      </c>
      <c r="G3" s="47">
        <v>1866.933</v>
      </c>
      <c r="H3" s="47">
        <v>40673.421999999999</v>
      </c>
      <c r="I3" s="47">
        <v>12104.54</v>
      </c>
      <c r="J3" s="47">
        <v>4269.7619999999997</v>
      </c>
      <c r="K3" s="47">
        <v>9563.5130000000008</v>
      </c>
    </row>
    <row r="4" spans="1:11" x14ac:dyDescent="0.25">
      <c r="A4" s="46">
        <v>1997</v>
      </c>
      <c r="B4" s="46">
        <v>3341749.9709999999</v>
      </c>
      <c r="C4" s="46">
        <v>81926.697</v>
      </c>
      <c r="D4" s="46">
        <v>385570.52299999999</v>
      </c>
      <c r="E4" s="46">
        <v>348619.28499999997</v>
      </c>
      <c r="F4" s="46">
        <v>57760.963000000003</v>
      </c>
      <c r="G4" s="46">
        <v>1895.991</v>
      </c>
      <c r="H4" s="46">
        <v>67189.027000000002</v>
      </c>
      <c r="I4" s="46">
        <v>12261.035</v>
      </c>
      <c r="J4" s="46">
        <v>2552.6799999999998</v>
      </c>
      <c r="K4" s="46">
        <v>13721.991</v>
      </c>
    </row>
    <row r="5" spans="1:11" x14ac:dyDescent="0.25">
      <c r="A5" s="47">
        <v>1998</v>
      </c>
      <c r="B5" s="47">
        <v>3097731.3829999999</v>
      </c>
      <c r="C5" s="47">
        <v>91223.45</v>
      </c>
      <c r="D5" s="47">
        <v>299950.92599999998</v>
      </c>
      <c r="E5" s="47">
        <v>334497.745</v>
      </c>
      <c r="F5" s="47">
        <v>63187.749000000003</v>
      </c>
      <c r="G5" s="47">
        <v>2031.627</v>
      </c>
      <c r="H5" s="47">
        <v>197117.49900000001</v>
      </c>
      <c r="I5" s="47">
        <v>11916.132</v>
      </c>
      <c r="J5" s="47">
        <v>3308.0709999999999</v>
      </c>
      <c r="K5" s="47">
        <v>10795.772999999999</v>
      </c>
    </row>
    <row r="6" spans="1:11" x14ac:dyDescent="0.25">
      <c r="A6" s="46">
        <v>1999</v>
      </c>
      <c r="B6" s="46">
        <v>4373531.3940000003</v>
      </c>
      <c r="C6" s="46">
        <v>80235.737999999998</v>
      </c>
      <c r="D6" s="46">
        <v>513735.533</v>
      </c>
      <c r="E6" s="46">
        <v>345779.962</v>
      </c>
      <c r="F6" s="46">
        <v>90920.930999999997</v>
      </c>
      <c r="G6" s="46">
        <v>3194.366</v>
      </c>
      <c r="H6" s="46">
        <v>360299.58899999998</v>
      </c>
      <c r="I6" s="46">
        <v>17304.973000000002</v>
      </c>
      <c r="J6" s="46">
        <v>3395.835</v>
      </c>
      <c r="K6" s="46">
        <v>8669.26</v>
      </c>
    </row>
    <row r="7" spans="1:11" x14ac:dyDescent="0.25">
      <c r="A7" s="47">
        <v>2000</v>
      </c>
      <c r="B7" s="47">
        <v>4930290.6859999998</v>
      </c>
      <c r="C7" s="47">
        <v>82364.570999999996</v>
      </c>
      <c r="D7" s="47">
        <v>669078.91</v>
      </c>
      <c r="E7" s="47">
        <v>380693.55300000001</v>
      </c>
      <c r="F7" s="47">
        <v>92350.517000000007</v>
      </c>
      <c r="G7" s="47">
        <v>2652.7170000000001</v>
      </c>
      <c r="H7" s="47">
        <v>399975.01</v>
      </c>
      <c r="I7" s="47">
        <v>33609.277000000002</v>
      </c>
      <c r="J7" s="47">
        <v>11842.357</v>
      </c>
      <c r="K7" s="47">
        <v>6712.9970000000003</v>
      </c>
    </row>
    <row r="8" spans="1:11" x14ac:dyDescent="0.25">
      <c r="A8" s="46">
        <v>2001</v>
      </c>
      <c r="B8" s="46">
        <v>3626256.423</v>
      </c>
      <c r="C8" s="46">
        <v>107749.516</v>
      </c>
      <c r="D8" s="46">
        <v>720637.04799999995</v>
      </c>
      <c r="E8" s="46">
        <v>366918.20699999999</v>
      </c>
      <c r="F8" s="46">
        <v>107079.405</v>
      </c>
      <c r="G8" s="46">
        <v>2122.8879999999999</v>
      </c>
      <c r="H8" s="46">
        <v>295922.09700000001</v>
      </c>
      <c r="I8" s="46">
        <v>58985.383000000002</v>
      </c>
      <c r="J8" s="46">
        <v>20139.505000000001</v>
      </c>
      <c r="K8" s="46">
        <v>14282.447</v>
      </c>
    </row>
    <row r="9" spans="1:11" x14ac:dyDescent="0.25">
      <c r="A9" s="47">
        <v>2002</v>
      </c>
      <c r="B9" s="47">
        <v>3647619.764</v>
      </c>
      <c r="C9" s="47">
        <v>119555.675</v>
      </c>
      <c r="D9" s="47">
        <v>719522.13100000005</v>
      </c>
      <c r="E9" s="47">
        <v>350813.31199999998</v>
      </c>
      <c r="F9" s="47">
        <v>137411.489</v>
      </c>
      <c r="G9" s="47">
        <v>2059.7399999999998</v>
      </c>
      <c r="H9" s="47">
        <v>150333.826</v>
      </c>
      <c r="I9" s="47">
        <v>44517.957000000002</v>
      </c>
      <c r="J9" s="47">
        <v>21391.207999999999</v>
      </c>
      <c r="K9" s="47">
        <v>12293.686</v>
      </c>
    </row>
    <row r="10" spans="1:11" x14ac:dyDescent="0.25">
      <c r="A10" s="46">
        <v>2003</v>
      </c>
      <c r="B10" s="46">
        <v>3769557.5490000001</v>
      </c>
      <c r="C10" s="46">
        <v>156564.93799999999</v>
      </c>
      <c r="D10" s="46">
        <v>776026.94200000004</v>
      </c>
      <c r="E10" s="46">
        <v>513378.02500000002</v>
      </c>
      <c r="F10" s="46">
        <v>179346.80499999999</v>
      </c>
      <c r="G10" s="46">
        <v>2988.2539999999999</v>
      </c>
      <c r="H10" s="46">
        <v>137221.261</v>
      </c>
      <c r="I10" s="46">
        <v>61517.877999999997</v>
      </c>
      <c r="J10" s="46">
        <v>21281.608</v>
      </c>
      <c r="K10" s="46">
        <v>36506.961000000003</v>
      </c>
    </row>
    <row r="11" spans="1:11" x14ac:dyDescent="0.25">
      <c r="A11" s="47">
        <v>2004</v>
      </c>
      <c r="B11" s="47">
        <v>4393977.8490000004</v>
      </c>
      <c r="C11" s="47">
        <v>179721.72899999999</v>
      </c>
      <c r="D11" s="47">
        <v>842436.30799999996</v>
      </c>
      <c r="E11" s="47">
        <v>617700.25100000005</v>
      </c>
      <c r="F11" s="47">
        <v>183823</v>
      </c>
      <c r="G11" s="47">
        <v>3610.4879999999998</v>
      </c>
      <c r="H11" s="47">
        <v>213310.481</v>
      </c>
      <c r="I11" s="47">
        <v>92304.505999999994</v>
      </c>
      <c r="J11" s="47">
        <v>37440.822</v>
      </c>
      <c r="K11" s="47">
        <v>23608.788</v>
      </c>
    </row>
    <row r="12" spans="1:11" x14ac:dyDescent="0.25">
      <c r="A12" s="46">
        <v>2005</v>
      </c>
      <c r="B12" s="46">
        <v>5804696.1050000004</v>
      </c>
      <c r="C12" s="46">
        <v>167584.704</v>
      </c>
      <c r="D12" s="46">
        <v>1024950.1949999999</v>
      </c>
      <c r="E12" s="46">
        <v>580702.82299999997</v>
      </c>
      <c r="F12" s="46">
        <v>208956.54300000001</v>
      </c>
      <c r="G12" s="46">
        <v>6257.0730000000003</v>
      </c>
      <c r="H12" s="46">
        <v>318135.28399999999</v>
      </c>
      <c r="I12" s="46">
        <v>109721.45600000001</v>
      </c>
      <c r="J12" s="46">
        <v>55556.703999999998</v>
      </c>
      <c r="K12" s="46">
        <v>42672.315000000002</v>
      </c>
    </row>
    <row r="13" spans="1:11" x14ac:dyDescent="0.25">
      <c r="A13" s="47">
        <v>2006</v>
      </c>
      <c r="B13" s="47">
        <v>6601215.6200000001</v>
      </c>
      <c r="C13" s="47">
        <v>178192.185</v>
      </c>
      <c r="D13" s="47">
        <v>1413404.8259999999</v>
      </c>
      <c r="E13" s="47">
        <v>516092.30200000003</v>
      </c>
      <c r="F13" s="47">
        <v>244665.09599999999</v>
      </c>
      <c r="G13" s="47">
        <v>8335.4030000000002</v>
      </c>
      <c r="H13" s="47">
        <v>364826.97100000002</v>
      </c>
      <c r="I13" s="47">
        <v>135319.79999999999</v>
      </c>
      <c r="J13" s="47">
        <v>53373.642</v>
      </c>
      <c r="K13" s="47">
        <v>64096.332000000002</v>
      </c>
    </row>
    <row r="14" spans="1:11" x14ac:dyDescent="0.25">
      <c r="A14" s="46">
        <v>2007</v>
      </c>
      <c r="B14" s="46">
        <v>7481896.3789999997</v>
      </c>
      <c r="C14" s="46">
        <v>143463.21799999999</v>
      </c>
      <c r="D14" s="46">
        <v>1384917.3659999999</v>
      </c>
      <c r="E14" s="46">
        <v>401135.24300000002</v>
      </c>
      <c r="F14" s="46">
        <v>229560.601</v>
      </c>
      <c r="G14" s="46">
        <v>8599.3979999999992</v>
      </c>
      <c r="H14" s="46">
        <v>405516.13400000002</v>
      </c>
      <c r="I14" s="46">
        <v>113148.70299999999</v>
      </c>
      <c r="J14" s="46">
        <v>52946.237000000001</v>
      </c>
      <c r="K14" s="46">
        <v>94401.236999999994</v>
      </c>
    </row>
    <row r="15" spans="1:11" x14ac:dyDescent="0.25">
      <c r="A15" s="47">
        <v>2008</v>
      </c>
      <c r="B15" s="47">
        <v>10412221.812999999</v>
      </c>
      <c r="C15" s="47">
        <v>143890.59899999999</v>
      </c>
      <c r="D15" s="47">
        <v>1968504.6240000001</v>
      </c>
      <c r="E15" s="47">
        <v>374161.81400000001</v>
      </c>
      <c r="F15" s="47">
        <v>207566.75</v>
      </c>
      <c r="G15" s="47">
        <v>9551.4629999999997</v>
      </c>
      <c r="H15" s="47">
        <v>335698.88900000002</v>
      </c>
      <c r="I15" s="47">
        <v>115171.609</v>
      </c>
      <c r="J15" s="47">
        <v>77262.710000000006</v>
      </c>
      <c r="K15" s="47">
        <v>127120.333</v>
      </c>
    </row>
    <row r="16" spans="1:11" x14ac:dyDescent="0.25">
      <c r="A16" s="46">
        <v>2009</v>
      </c>
      <c r="B16" s="46">
        <v>9560549.1889999993</v>
      </c>
      <c r="C16" s="46">
        <v>157357.26300000001</v>
      </c>
      <c r="D16" s="46">
        <v>1469522.861</v>
      </c>
      <c r="E16" s="46">
        <v>274004.13</v>
      </c>
      <c r="F16" s="46">
        <v>167539.171</v>
      </c>
      <c r="G16" s="46">
        <v>5719.393</v>
      </c>
      <c r="H16" s="46">
        <v>231182.894</v>
      </c>
      <c r="I16" s="46">
        <v>84901.046000000002</v>
      </c>
      <c r="J16" s="46">
        <v>75509.256999999998</v>
      </c>
      <c r="K16" s="46">
        <v>62781.514999999999</v>
      </c>
    </row>
    <row r="17" spans="1:11" x14ac:dyDescent="0.25">
      <c r="A17" s="47">
        <v>2010</v>
      </c>
      <c r="B17" s="47">
        <v>13066561.892999999</v>
      </c>
      <c r="C17" s="47">
        <v>207953.48499999999</v>
      </c>
      <c r="D17" s="47">
        <v>1400876.9180000001</v>
      </c>
      <c r="E17" s="47">
        <v>321676.74300000002</v>
      </c>
      <c r="F17" s="47">
        <v>190029.052</v>
      </c>
      <c r="G17" s="47">
        <v>7346.6940000000004</v>
      </c>
      <c r="H17" s="47">
        <v>310816.80900000001</v>
      </c>
      <c r="I17" s="47">
        <v>90538.736000000004</v>
      </c>
      <c r="J17" s="47">
        <v>46315.194000000003</v>
      </c>
      <c r="K17" s="47">
        <v>77493.205000000002</v>
      </c>
    </row>
    <row r="18" spans="1:11" x14ac:dyDescent="0.25">
      <c r="A18" s="46">
        <v>2011</v>
      </c>
      <c r="B18" s="46">
        <v>16836784.859999999</v>
      </c>
      <c r="C18" s="46">
        <v>189437.50899999999</v>
      </c>
      <c r="D18" s="46">
        <v>2028232.5490000001</v>
      </c>
      <c r="E18" s="46">
        <v>308873.90100000001</v>
      </c>
      <c r="F18" s="46">
        <v>191987.851</v>
      </c>
      <c r="G18" s="46">
        <v>7954.9560000000001</v>
      </c>
      <c r="H18" s="46">
        <v>329945.68400000001</v>
      </c>
      <c r="I18" s="46">
        <v>98771.517999999996</v>
      </c>
      <c r="J18" s="46">
        <v>47587.218999999997</v>
      </c>
      <c r="K18" s="46">
        <v>13464.723</v>
      </c>
    </row>
    <row r="19" spans="1:11" x14ac:dyDescent="0.25">
      <c r="A19" s="47">
        <v>2012</v>
      </c>
      <c r="B19" s="47">
        <v>16767746.028999999</v>
      </c>
      <c r="C19" s="47">
        <v>226763.266</v>
      </c>
      <c r="D19" s="47">
        <v>1494402.0989999999</v>
      </c>
      <c r="E19" s="47">
        <v>299670.00900000002</v>
      </c>
      <c r="F19" s="47">
        <v>196749.95600000001</v>
      </c>
      <c r="G19" s="47">
        <v>14002.245999999999</v>
      </c>
      <c r="H19" s="47">
        <v>332912.44199999998</v>
      </c>
      <c r="I19" s="47">
        <v>111863.208</v>
      </c>
      <c r="J19" s="47">
        <v>48655.618000000002</v>
      </c>
      <c r="K19" s="47">
        <v>15615.584999999999</v>
      </c>
    </row>
    <row r="20" spans="1:11" x14ac:dyDescent="0.25">
      <c r="A20" s="46">
        <v>2013</v>
      </c>
      <c r="B20" s="46">
        <v>14703450.045</v>
      </c>
      <c r="C20" s="46">
        <v>180279.269</v>
      </c>
      <c r="D20" s="46">
        <v>1109917.706</v>
      </c>
      <c r="E20" s="46">
        <v>329579.13900000002</v>
      </c>
      <c r="F20" s="46">
        <v>180092.83</v>
      </c>
      <c r="G20" s="46">
        <v>10732.040999999999</v>
      </c>
      <c r="H20" s="46">
        <v>244464.46400000001</v>
      </c>
      <c r="I20" s="46">
        <v>106080.632</v>
      </c>
      <c r="J20" s="46">
        <v>71017.123999999996</v>
      </c>
      <c r="K20" s="46">
        <v>35358.743000000002</v>
      </c>
    </row>
    <row r="21" spans="1:11" x14ac:dyDescent="0.25">
      <c r="A21" s="47">
        <v>2014</v>
      </c>
      <c r="B21" s="47">
        <v>10805140.044</v>
      </c>
      <c r="C21" s="47">
        <v>241868.83900000001</v>
      </c>
      <c r="D21" s="47">
        <v>1190765.8489999999</v>
      </c>
      <c r="E21" s="47">
        <v>325956.527</v>
      </c>
      <c r="F21" s="47">
        <v>234813.715</v>
      </c>
      <c r="G21" s="47">
        <v>13420.651</v>
      </c>
      <c r="H21" s="47">
        <v>336779.77299999999</v>
      </c>
      <c r="I21" s="47">
        <v>104813.13800000001</v>
      </c>
      <c r="J21" s="47">
        <v>73875.142999999996</v>
      </c>
      <c r="K21" s="47">
        <v>38622.177000000003</v>
      </c>
    </row>
    <row r="22" spans="1:11" x14ac:dyDescent="0.25">
      <c r="A22" s="46">
        <v>2015</v>
      </c>
      <c r="B22" s="46">
        <v>7336043.2860000003</v>
      </c>
      <c r="C22" s="46">
        <v>217016.85200000001</v>
      </c>
      <c r="D22" s="46">
        <v>722791.07700000005</v>
      </c>
      <c r="E22" s="46">
        <v>365398.20400000003</v>
      </c>
      <c r="F22" s="46">
        <v>231467.41899999999</v>
      </c>
      <c r="G22" s="46">
        <v>17268.47</v>
      </c>
      <c r="H22" s="46">
        <v>246697.861</v>
      </c>
      <c r="I22" s="46">
        <v>115597.15300000001</v>
      </c>
      <c r="J22" s="46">
        <v>60024.165999999997</v>
      </c>
      <c r="K22" s="46">
        <v>64505.279999999999</v>
      </c>
    </row>
    <row r="23" spans="1:11" x14ac:dyDescent="0.25">
      <c r="A23" t="s">
        <v>73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sqref="A1:K22"/>
    </sheetView>
  </sheetViews>
  <sheetFormatPr baseColWidth="10" defaultRowHeight="15" x14ac:dyDescent="0.25"/>
  <cols>
    <col min="2" max="2" width="14.7109375" customWidth="1"/>
    <col min="5" max="5" width="13.140625" customWidth="1"/>
    <col min="7" max="7" width="12.5703125" customWidth="1"/>
    <col min="10" max="10" width="12.42578125" customWidth="1"/>
  </cols>
  <sheetData>
    <row r="1" spans="1:11" ht="75.75" customHeight="1" thickBot="1" x14ac:dyDescent="0.3">
      <c r="A1" s="28" t="s">
        <v>1</v>
      </c>
      <c r="B1" s="74" t="s">
        <v>87</v>
      </c>
      <c r="C1" s="74" t="s">
        <v>88</v>
      </c>
      <c r="D1" s="74" t="s">
        <v>89</v>
      </c>
      <c r="E1" s="73" t="s">
        <v>90</v>
      </c>
      <c r="F1" s="74" t="s">
        <v>91</v>
      </c>
      <c r="G1" s="74" t="s">
        <v>92</v>
      </c>
      <c r="H1" s="74" t="s">
        <v>93</v>
      </c>
      <c r="I1" s="74" t="s">
        <v>94</v>
      </c>
      <c r="J1" s="74" t="s">
        <v>95</v>
      </c>
      <c r="K1" s="74" t="s">
        <v>96</v>
      </c>
    </row>
    <row r="2" spans="1:11" x14ac:dyDescent="0.25">
      <c r="A2" s="46">
        <v>1995</v>
      </c>
      <c r="B2" s="46">
        <f>'Export '!B2-'Balanza c '!B2</f>
        <v>455242.66100000008</v>
      </c>
      <c r="C2" s="46">
        <f>'Export '!C2-'Balanza c '!C2</f>
        <v>257623.11499999999</v>
      </c>
      <c r="D2" s="46">
        <f>'Export '!D2-'Balanza c '!D2</f>
        <v>567663.72499999998</v>
      </c>
      <c r="E2" s="46">
        <f>'Export '!E2-'Balanza c '!E2</f>
        <v>154664.68199999997</v>
      </c>
      <c r="F2" s="46">
        <f>'Export '!F2-'Balanza c '!F2</f>
        <v>300852.641</v>
      </c>
      <c r="G2" s="46">
        <f>'Export '!G2-'Balanza c '!G2</f>
        <v>245075.285</v>
      </c>
      <c r="H2" s="46">
        <f>'Export '!H2-'Balanza c '!H2</f>
        <v>736927.35900000005</v>
      </c>
      <c r="I2" s="46">
        <f>'Export '!I2-'Balanza c '!I2</f>
        <v>948917.86600000004</v>
      </c>
      <c r="J2" s="46">
        <f>'Export '!J2-'Balanza c '!J2</f>
        <v>687731.28</v>
      </c>
      <c r="K2" s="46">
        <f>'Export '!K2-'Balanza c '!K2</f>
        <v>292807.22600000002</v>
      </c>
    </row>
    <row r="3" spans="1:11" x14ac:dyDescent="0.25">
      <c r="A3" s="47">
        <v>1996</v>
      </c>
      <c r="B3" s="46">
        <f>'Export '!B3-'Balanza c '!B3</f>
        <v>660280.05200000014</v>
      </c>
      <c r="C3" s="46">
        <f>'Export '!C3-'Balanza c '!C3</f>
        <v>258859.47999999998</v>
      </c>
      <c r="D3" s="46">
        <f>'Export '!D3-'Balanza c '!D3</f>
        <v>608006.72199999995</v>
      </c>
      <c r="E3" s="46">
        <f>'Export '!E3-'Balanza c '!E3</f>
        <v>135894.70699999999</v>
      </c>
      <c r="F3" s="46">
        <f>'Export '!F3-'Balanza c '!F3</f>
        <v>320086.13799999998</v>
      </c>
      <c r="G3" s="46">
        <f>'Export '!G3-'Balanza c '!G3</f>
        <v>197911.878</v>
      </c>
      <c r="H3" s="46">
        <f>'Export '!H3-'Balanza c '!H3</f>
        <v>632605.17000000004</v>
      </c>
      <c r="I3" s="46">
        <f>'Export '!I3-'Balanza c '!I3</f>
        <v>1017906.161</v>
      </c>
      <c r="J3" s="46">
        <f>'Export '!J3-'Balanza c '!J3</f>
        <v>688815.14500000002</v>
      </c>
      <c r="K3" s="46">
        <f>'Export '!K3-'Balanza c '!K3</f>
        <v>305866.33899999998</v>
      </c>
    </row>
    <row r="4" spans="1:11" x14ac:dyDescent="0.25">
      <c r="A4" s="46">
        <v>1997</v>
      </c>
      <c r="B4" s="46">
        <f>'Export '!B4-'Balanza c '!B4</f>
        <v>576950.60400000028</v>
      </c>
      <c r="C4" s="46">
        <f>'Export '!C4-'Balanza c '!C4</f>
        <v>278916.02500000002</v>
      </c>
      <c r="D4" s="46">
        <f>'Export '!D4-'Balanza c '!D4</f>
        <v>647593.79</v>
      </c>
      <c r="E4" s="46">
        <f>'Export '!E4-'Balanza c '!E4</f>
        <v>165239.06700000001</v>
      </c>
      <c r="F4" s="46">
        <f>'Export '!F4-'Balanza c '!F4</f>
        <v>342976.75599999999</v>
      </c>
      <c r="G4" s="46">
        <f>'Export '!G4-'Balanza c '!G4</f>
        <v>201890.07800000001</v>
      </c>
      <c r="H4" s="46">
        <f>'Export '!H4-'Balanza c '!H4</f>
        <v>716929.05299999996</v>
      </c>
      <c r="I4" s="46">
        <f>'Export '!I4-'Balanza c '!I4</f>
        <v>1105242.344</v>
      </c>
      <c r="J4" s="46">
        <f>'Export '!J4-'Balanza c '!J4</f>
        <v>900695.85699999996</v>
      </c>
      <c r="K4" s="46">
        <f>'Export '!K4-'Balanza c '!K4</f>
        <v>465720.94699999999</v>
      </c>
    </row>
    <row r="5" spans="1:11" x14ac:dyDescent="0.25">
      <c r="A5" s="47">
        <v>1998</v>
      </c>
      <c r="B5" s="46">
        <f>'Export '!B5-'Balanza c '!B5</f>
        <v>565193.52499999991</v>
      </c>
      <c r="C5" s="46">
        <f>'Export '!C5-'Balanza c '!C5</f>
        <v>288121.76</v>
      </c>
      <c r="D5" s="46">
        <f>'Export '!D5-'Balanza c '!D5</f>
        <v>490051.07299999997</v>
      </c>
      <c r="E5" s="46">
        <f>'Export '!E5-'Balanza c '!E5</f>
        <v>144871.351</v>
      </c>
      <c r="F5" s="46">
        <f>'Export '!F5-'Balanza c '!F5</f>
        <v>299900.11800000002</v>
      </c>
      <c r="G5" s="46">
        <f>'Export '!G5-'Balanza c '!G5</f>
        <v>160302.60399999999</v>
      </c>
      <c r="H5" s="46">
        <f>'Export '!H5-'Balanza c '!H5</f>
        <v>650024.01599999995</v>
      </c>
      <c r="I5" s="46">
        <f>'Export '!I5-'Balanza c '!I5</f>
        <v>906278.875</v>
      </c>
      <c r="J5" s="46">
        <f>'Export '!J5-'Balanza c '!J5</f>
        <v>742870.23</v>
      </c>
      <c r="K5" s="46">
        <f>'Export '!K5-'Balanza c '!K5</f>
        <v>444306.02399999998</v>
      </c>
    </row>
    <row r="6" spans="1:11" x14ac:dyDescent="0.25">
      <c r="A6" s="46">
        <v>1999</v>
      </c>
      <c r="B6" s="46">
        <f>'Export '!B6-'Balanza c '!B6</f>
        <v>423984.58600000013</v>
      </c>
      <c r="C6" s="46">
        <f>'Export '!C6-'Balanza c '!C6</f>
        <v>233182.761</v>
      </c>
      <c r="D6" s="46">
        <f>'Export '!D6-'Balanza c '!D6</f>
        <v>449747.63900000002</v>
      </c>
      <c r="E6" s="46">
        <f>'Export '!E6-'Balanza c '!E6</f>
        <v>139729.405</v>
      </c>
      <c r="F6" s="46">
        <f>'Export '!F6-'Balanza c '!F6</f>
        <v>247538.283</v>
      </c>
      <c r="G6" s="46">
        <f>'Export '!G6-'Balanza c '!G6</f>
        <v>109080.32799999999</v>
      </c>
      <c r="H6" s="46">
        <f>'Export '!H6-'Balanza c '!H6</f>
        <v>551876.08400000003</v>
      </c>
      <c r="I6" s="46">
        <f>'Export '!I6-'Balanza c '!I6</f>
        <v>746233.38600000006</v>
      </c>
      <c r="J6" s="46">
        <f>'Export '!J6-'Balanza c '!J6</f>
        <v>570513.36100000003</v>
      </c>
      <c r="K6" s="46">
        <f>'Export '!K6-'Balanza c '!K6</f>
        <v>483922.73200000002</v>
      </c>
    </row>
    <row r="7" spans="1:11" x14ac:dyDescent="0.25">
      <c r="A7" s="47">
        <v>2000</v>
      </c>
      <c r="B7" s="46">
        <f>'Export '!B7-'Balanza c '!B7</f>
        <v>439615.28000000026</v>
      </c>
      <c r="C7" s="46">
        <f>'Export '!C7-'Balanza c '!C7</f>
        <v>236562.66800000001</v>
      </c>
      <c r="D7" s="46">
        <f>'Export '!D7-'Balanza c '!D7</f>
        <v>513753.95799999998</v>
      </c>
      <c r="E7" s="46">
        <f>'Export '!E7-'Balanza c '!E7</f>
        <v>150289.65900000001</v>
      </c>
      <c r="F7" s="46">
        <f>'Export '!F7-'Balanza c '!F7</f>
        <v>220684.065</v>
      </c>
      <c r="G7" s="46">
        <f>'Export '!G7-'Balanza c '!G7</f>
        <v>88801.038</v>
      </c>
      <c r="H7" s="46">
        <f>'Export '!H7-'Balanza c '!H7</f>
        <v>586842.75199999998</v>
      </c>
      <c r="I7" s="46">
        <f>'Export '!I7-'Balanza c '!I7</f>
        <v>697040.86600000004</v>
      </c>
      <c r="J7" s="46">
        <f>'Export '!J7-'Balanza c '!J7</f>
        <v>479012.69300000003</v>
      </c>
      <c r="K7" s="46">
        <f>'Export '!K7-'Balanza c '!K7</f>
        <v>471433.52600000001</v>
      </c>
    </row>
    <row r="8" spans="1:11" x14ac:dyDescent="0.25">
      <c r="A8" s="46">
        <v>2001</v>
      </c>
      <c r="B8" s="46">
        <f>'Export '!B8-'Balanza c '!B8</f>
        <v>432707.99800000014</v>
      </c>
      <c r="C8" s="46">
        <f>'Export '!C8-'Balanza c '!C8</f>
        <v>242339.74799999999</v>
      </c>
      <c r="D8" s="46">
        <f>'Export '!D8-'Balanza c '!D8</f>
        <v>446703.891</v>
      </c>
      <c r="E8" s="46">
        <f>'Export '!E8-'Balanza c '!E8</f>
        <v>116169.345</v>
      </c>
      <c r="F8" s="46">
        <f>'Export '!F8-'Balanza c '!F8</f>
        <v>214306.86300000001</v>
      </c>
      <c r="G8" s="46">
        <f>'Export '!G8-'Balanza c '!G8</f>
        <v>96867.754000000001</v>
      </c>
      <c r="H8" s="46">
        <f>'Export '!H8-'Balanza c '!H8</f>
        <v>597233.91899999999</v>
      </c>
      <c r="I8" s="46">
        <f>'Export '!I8-'Balanza c '!I8</f>
        <v>808060.49399999995</v>
      </c>
      <c r="J8" s="46">
        <f>'Export '!J8-'Balanza c '!J8</f>
        <v>600396.19900000002</v>
      </c>
      <c r="K8" s="46">
        <f>'Export '!K8-'Balanza c '!K8</f>
        <v>868087.37199999997</v>
      </c>
    </row>
    <row r="9" spans="1:11" x14ac:dyDescent="0.25">
      <c r="A9" s="47">
        <v>2002</v>
      </c>
      <c r="B9" s="46">
        <f>'Export '!B9-'Balanza c '!B9</f>
        <v>510643.01800000016</v>
      </c>
      <c r="C9" s="46">
        <f>'Export '!C9-'Balanza c '!C9</f>
        <v>211439.353</v>
      </c>
      <c r="D9" s="46">
        <f>'Export '!D9-'Balanza c '!D9</f>
        <v>482782.04</v>
      </c>
      <c r="E9" s="46">
        <f>'Export '!E9-'Balanza c '!E9</f>
        <v>96083.999000000011</v>
      </c>
      <c r="F9" s="46">
        <f>'Export '!F9-'Balanza c '!F9</f>
        <v>187473.98699999999</v>
      </c>
      <c r="G9" s="46">
        <f>'Export '!G9-'Balanza c '!G9</f>
        <v>73764.372000000003</v>
      </c>
      <c r="H9" s="46">
        <f>'Export '!H9-'Balanza c '!H9</f>
        <v>571993.59</v>
      </c>
      <c r="I9" s="46">
        <f>'Export '!I9-'Balanza c '!I9</f>
        <v>624701.90899999999</v>
      </c>
      <c r="J9" s="46">
        <f>'Export '!J9-'Balanza c '!J9</f>
        <v>404450.01799999998</v>
      </c>
      <c r="K9" s="46">
        <f>'Export '!K9-'Balanza c '!K9</f>
        <v>867950.44799999997</v>
      </c>
    </row>
    <row r="10" spans="1:11" x14ac:dyDescent="0.25">
      <c r="A10" s="46">
        <v>2003</v>
      </c>
      <c r="B10" s="46">
        <f>'Export '!B10-'Balanza c '!B10</f>
        <v>504836.96799999988</v>
      </c>
      <c r="C10" s="46">
        <f>'Export '!C10-'Balanza c '!C10</f>
        <v>202564.14600000001</v>
      </c>
      <c r="D10" s="46">
        <f>'Export '!D10-'Balanza c '!D10</f>
        <v>606355.46600000001</v>
      </c>
      <c r="E10" s="46">
        <f>'Export '!E10-'Balanza c '!E10</f>
        <v>141653.79399999999</v>
      </c>
      <c r="F10" s="46">
        <f>'Export '!F10-'Balanza c '!F10</f>
        <v>191182.89300000001</v>
      </c>
      <c r="G10" s="46">
        <f>'Export '!G10-'Balanza c '!G10</f>
        <v>81664.202999999994</v>
      </c>
      <c r="H10" s="46">
        <f>'Export '!H10-'Balanza c '!H10</f>
        <v>585054.9</v>
      </c>
      <c r="I10" s="46">
        <f>'Export '!I10-'Balanza c '!I10</f>
        <v>745750.40399999998</v>
      </c>
      <c r="J10" s="46">
        <f>'Export '!J10-'Balanza c '!J10</f>
        <v>367505.08500000002</v>
      </c>
      <c r="K10" s="46">
        <f>'Export '!K10-'Balanza c '!K10</f>
        <v>665246.91500000004</v>
      </c>
    </row>
    <row r="11" spans="1:11" x14ac:dyDescent="0.25">
      <c r="A11" s="47">
        <v>2004</v>
      </c>
      <c r="B11" s="46">
        <f>'Export '!B11-'Balanza c '!B11</f>
        <v>650714.20299999975</v>
      </c>
      <c r="C11" s="46">
        <f>'Export '!C11-'Balanza c '!C11</f>
        <v>210058.56700000001</v>
      </c>
      <c r="D11" s="46">
        <f>'Export '!D11-'Balanza c '!D11</f>
        <v>778812.13600000006</v>
      </c>
      <c r="E11" s="46">
        <f>'Export '!E11-'Balanza c '!E11</f>
        <v>144515.05799999996</v>
      </c>
      <c r="F11" s="46">
        <f>'Export '!F11-'Balanza c '!F11</f>
        <v>178278.41</v>
      </c>
      <c r="G11" s="46">
        <f>'Export '!G11-'Balanza c '!G11</f>
        <v>146628.837</v>
      </c>
      <c r="H11" s="46">
        <f>'Export '!H11-'Balanza c '!H11</f>
        <v>698294.12600000005</v>
      </c>
      <c r="I11" s="46">
        <f>'Export '!I11-'Balanza c '!I11</f>
        <v>863280.02099999995</v>
      </c>
      <c r="J11" s="46">
        <f>'Export '!J11-'Balanza c '!J11</f>
        <v>397479.30099999998</v>
      </c>
      <c r="K11" s="46">
        <f>'Export '!K11-'Balanza c '!K11</f>
        <v>717222.49899999984</v>
      </c>
    </row>
    <row r="12" spans="1:11" x14ac:dyDescent="0.25">
      <c r="A12" s="46">
        <v>2005</v>
      </c>
      <c r="B12" s="46">
        <f>'Export '!B12-'Balanza c '!B12</f>
        <v>696200.28299999982</v>
      </c>
      <c r="C12" s="46">
        <f>'Export '!C12-'Balanza c '!C12</f>
        <v>253420.003</v>
      </c>
      <c r="D12" s="46">
        <f>'Export '!D12-'Balanza c '!D12</f>
        <v>1013960.316</v>
      </c>
      <c r="E12" s="46">
        <f>'Export '!E12-'Balanza c '!E12</f>
        <v>154362.39199999999</v>
      </c>
      <c r="F12" s="46">
        <f>'Export '!F12-'Balanza c '!F12</f>
        <v>258031.03700000001</v>
      </c>
      <c r="G12" s="46">
        <f>'Export '!G12-'Balanza c '!G12</f>
        <v>204820.53400000001</v>
      </c>
      <c r="H12" s="46">
        <f>'Export '!H12-'Balanza c '!H12</f>
        <v>841175.59699999995</v>
      </c>
      <c r="I12" s="46">
        <f>'Export '!I12-'Balanza c '!I12</f>
        <v>1164923.791</v>
      </c>
      <c r="J12" s="46">
        <f>'Export '!J12-'Balanza c '!J12</f>
        <v>558129.522</v>
      </c>
      <c r="K12" s="46">
        <f>'Export '!K12-'Balanza c '!K12</f>
        <v>865751.54599999986</v>
      </c>
    </row>
    <row r="13" spans="1:11" x14ac:dyDescent="0.25">
      <c r="A13" s="47">
        <v>2006</v>
      </c>
      <c r="B13" s="46">
        <f>'Export '!B13-'Balanza c '!B13</f>
        <v>934458.95200000051</v>
      </c>
      <c r="C13" s="46">
        <f>'Export '!C13-'Balanza c '!C13</f>
        <v>321913.82699999999</v>
      </c>
      <c r="D13" s="46">
        <f>'Export '!D13-'Balanza c '!D13</f>
        <v>1050146.4720000001</v>
      </c>
      <c r="E13" s="46">
        <f>'Export '!E13-'Balanza c '!E13</f>
        <v>182524.00300000003</v>
      </c>
      <c r="F13" s="46">
        <f>'Export '!F13-'Balanza c '!F13</f>
        <v>333191.44199999998</v>
      </c>
      <c r="G13" s="46">
        <f>'Export '!G13-'Balanza c '!G13</f>
        <v>285735.99</v>
      </c>
      <c r="H13" s="46">
        <f>'Export '!H13-'Balanza c '!H13</f>
        <v>999143.20799999998</v>
      </c>
      <c r="I13" s="46">
        <f>'Export '!I13-'Balanza c '!I13</f>
        <v>1411021.483</v>
      </c>
      <c r="J13" s="46">
        <f>'Export '!J13-'Balanza c '!J13</f>
        <v>629510.19700000004</v>
      </c>
      <c r="K13" s="46">
        <f>'Export '!K13-'Balanza c '!K13</f>
        <v>782768.49899999995</v>
      </c>
    </row>
    <row r="14" spans="1:11" x14ac:dyDescent="0.25">
      <c r="A14" s="46">
        <v>2007</v>
      </c>
      <c r="B14" s="46">
        <f>'Export '!B14-'Balanza c '!B14</f>
        <v>1373656.3549999995</v>
      </c>
      <c r="C14" s="46">
        <f>'Export '!C14-'Balanza c '!C14</f>
        <v>410703.446</v>
      </c>
      <c r="D14" s="46">
        <f>'Export '!D14-'Balanza c '!D14</f>
        <v>1325419.578</v>
      </c>
      <c r="E14" s="46">
        <f>'Export '!E14-'Balanza c '!E14</f>
        <v>160934.09700000001</v>
      </c>
      <c r="F14" s="46">
        <f>'Export '!F14-'Balanza c '!F14</f>
        <v>441311.82400000002</v>
      </c>
      <c r="G14" s="46">
        <f>'Export '!G14-'Balanza c '!G14</f>
        <v>282540.03999999998</v>
      </c>
      <c r="H14" s="46">
        <f>'Export '!H14-'Balanza c '!H14</f>
        <v>1276020.686</v>
      </c>
      <c r="I14" s="46">
        <f>'Export '!I14-'Balanza c '!I14</f>
        <v>1772114.2039999999</v>
      </c>
      <c r="J14" s="46">
        <f>'Export '!J14-'Balanza c '!J14</f>
        <v>777887.60800000001</v>
      </c>
      <c r="K14" s="46">
        <f>'Export '!K14-'Balanza c '!K14</f>
        <v>774554.36199999996</v>
      </c>
    </row>
    <row r="15" spans="1:11" x14ac:dyDescent="0.25">
      <c r="A15" s="47">
        <v>2008</v>
      </c>
      <c r="B15" s="46">
        <f>'Export '!B15-'Balanza c '!B15</f>
        <v>1764345.4979999997</v>
      </c>
      <c r="C15" s="46">
        <f>'Export '!C15-'Balanza c '!C15</f>
        <v>555971.52500000002</v>
      </c>
      <c r="D15" s="46">
        <f>'Export '!D15-'Balanza c '!D15</f>
        <v>2230840.577</v>
      </c>
      <c r="E15" s="46">
        <f>'Export '!E15-'Balanza c '!E15</f>
        <v>163641.53400000001</v>
      </c>
      <c r="F15" s="46">
        <f>'Export '!F15-'Balanza c '!F15</f>
        <v>550148.05299999996</v>
      </c>
      <c r="G15" s="46">
        <f>'Export '!G15-'Balanza c '!G15</f>
        <v>486926.18599999999</v>
      </c>
      <c r="H15" s="46">
        <f>'Export '!H15-'Balanza c '!H15</f>
        <v>1560239.9369999999</v>
      </c>
      <c r="I15" s="46">
        <f>'Export '!I15-'Balanza c '!I15</f>
        <v>2264625.3390000002</v>
      </c>
      <c r="J15" s="46">
        <f>'Export '!J15-'Balanza c '!J15</f>
        <v>853457.804</v>
      </c>
      <c r="K15" s="46">
        <f>'Export '!K15-'Balanza c '!K15</f>
        <v>1116718.952</v>
      </c>
    </row>
    <row r="16" spans="1:11" x14ac:dyDescent="0.25">
      <c r="A16" s="46">
        <v>2009</v>
      </c>
      <c r="B16" s="46">
        <f>'Export '!B16-'Balanza c '!B16</f>
        <v>836980.30399999954</v>
      </c>
      <c r="C16" s="46">
        <f>'Export '!C16-'Balanza c '!C16</f>
        <v>422745.71799999999</v>
      </c>
      <c r="D16" s="46">
        <f>'Export '!D16-'Balanza c '!D16</f>
        <v>1654911.2690000001</v>
      </c>
      <c r="E16" s="46">
        <f>'Export '!E16-'Balanza c '!E16</f>
        <v>102101.81</v>
      </c>
      <c r="F16" s="46">
        <f>'Export '!F16-'Balanza c '!F16</f>
        <v>393112.402</v>
      </c>
      <c r="G16" s="46">
        <f>'Export '!G16-'Balanza c '!G16</f>
        <v>375287.15600000002</v>
      </c>
      <c r="H16" s="46">
        <f>'Export '!H16-'Balanza c '!H16</f>
        <v>1236790.865</v>
      </c>
      <c r="I16" s="46">
        <f>'Export '!I16-'Balanza c '!I16</f>
        <v>2128809.7030000002</v>
      </c>
      <c r="J16" s="46">
        <f>'Export '!J16-'Balanza c '!J16</f>
        <v>654232.90300000005</v>
      </c>
      <c r="K16" s="46">
        <f>'Export '!K16-'Balanza c '!K16</f>
        <v>1669701.71</v>
      </c>
    </row>
    <row r="17" spans="1:11" x14ac:dyDescent="0.25">
      <c r="A17" s="47">
        <v>2010</v>
      </c>
      <c r="B17" s="46">
        <f>'Export '!B17-'Balanza c '!B17</f>
        <v>720651.67799999937</v>
      </c>
      <c r="C17" s="46">
        <f>'Export '!C17-'Balanza c '!C17</f>
        <v>501296.18699999998</v>
      </c>
      <c r="D17" s="46">
        <f>'Export '!D17-'Balanza c '!D17</f>
        <v>2569532.6150000002</v>
      </c>
      <c r="E17" s="46">
        <f>'Export '!E17-'Balanza c '!E17</f>
        <v>113526.41</v>
      </c>
      <c r="F17" s="46">
        <f>'Export '!F17-'Balanza c '!F17</f>
        <v>460468.26</v>
      </c>
      <c r="G17" s="46">
        <f>'Export '!G17-'Balanza c '!G17</f>
        <v>427149.72600000002</v>
      </c>
      <c r="H17" s="46">
        <f>'Export '!H17-'Balanza c '!H17</f>
        <v>1460989.182</v>
      </c>
      <c r="I17" s="46">
        <f>'Export '!I17-'Balanza c '!I17</f>
        <v>2404130.0720000002</v>
      </c>
      <c r="J17" s="46">
        <f>'Export '!J17-'Balanza c '!J17</f>
        <v>690315.68799999997</v>
      </c>
      <c r="K17" s="46">
        <f>'Export '!K17-'Balanza c '!K17</f>
        <v>1148768.3770000001</v>
      </c>
    </row>
    <row r="18" spans="1:11" x14ac:dyDescent="0.25">
      <c r="A18" s="46">
        <v>2011</v>
      </c>
      <c r="B18" s="46">
        <f>'Export '!B18-'Balanza c '!B18</f>
        <v>947538.49200000055</v>
      </c>
      <c r="C18" s="46">
        <f>'Export '!C18-'Balanza c '!C18</f>
        <v>655819.36800000002</v>
      </c>
      <c r="D18" s="46">
        <f>'Export '!D18-'Balanza c '!D18</f>
        <v>3635157.0040000002</v>
      </c>
      <c r="E18" s="46">
        <f>'Export '!E18-'Balanza c '!E18</f>
        <v>145380.54699999999</v>
      </c>
      <c r="F18" s="46">
        <f>'Export '!F18-'Balanza c '!F18</f>
        <v>557990.12899999996</v>
      </c>
      <c r="G18" s="46">
        <f>'Export '!G18-'Balanza c '!G18</f>
        <v>667860.27</v>
      </c>
      <c r="H18" s="46">
        <f>'Export '!H18-'Balanza c '!H18</f>
        <v>1776254.2489999998</v>
      </c>
      <c r="I18" s="46">
        <f>'Export '!I18-'Balanza c '!I18</f>
        <v>2560547.872</v>
      </c>
      <c r="J18" s="46">
        <f>'Export '!J18-'Balanza c '!J18</f>
        <v>760486.18400000001</v>
      </c>
      <c r="K18" s="46">
        <f>'Export '!K18-'Balanza c '!K18</f>
        <v>1914946.3049999999</v>
      </c>
    </row>
    <row r="19" spans="1:11" x14ac:dyDescent="0.25">
      <c r="A19" s="47">
        <v>2012</v>
      </c>
      <c r="B19" s="46">
        <f>'Export '!B19-'Balanza c '!B19</f>
        <v>866547.15599999949</v>
      </c>
      <c r="C19" s="46">
        <f>'Export '!C19-'Balanza c '!C19</f>
        <v>635123.11199999996</v>
      </c>
      <c r="D19" s="46">
        <f>'Export '!D19-'Balanza c '!D19</f>
        <v>4933724.9950000001</v>
      </c>
      <c r="E19" s="46">
        <f>'Export '!E19-'Balanza c '!E19</f>
        <v>141996.63200000001</v>
      </c>
      <c r="F19" s="46">
        <f>'Export '!F19-'Balanza c '!F19</f>
        <v>632184.86499999999</v>
      </c>
      <c r="G19" s="46">
        <f>'Export '!G19-'Balanza c '!G19</f>
        <v>541558.96499999997</v>
      </c>
      <c r="H19" s="46">
        <f>'Export '!H19-'Balanza c '!H19</f>
        <v>1870178.436</v>
      </c>
      <c r="I19" s="46">
        <f>'Export '!I19-'Balanza c '!I19</f>
        <v>2605170.6519999998</v>
      </c>
      <c r="J19" s="46">
        <f>'Export '!J19-'Balanza c '!J19</f>
        <v>695732.84199999995</v>
      </c>
      <c r="K19" s="46">
        <f>'Export '!K19-'Balanza c '!K19</f>
        <v>1184419.416</v>
      </c>
    </row>
    <row r="20" spans="1:11" x14ac:dyDescent="0.25">
      <c r="A20" s="46">
        <v>2013</v>
      </c>
      <c r="B20" s="46">
        <f>'Export '!B20-'Balanza c '!B20</f>
        <v>1262092.7540000007</v>
      </c>
      <c r="C20" s="46">
        <f>'Export '!C20-'Balanza c '!C20</f>
        <v>683740.53399999999</v>
      </c>
      <c r="D20" s="46">
        <f>'Export '!D20-'Balanza c '!D20</f>
        <v>6152154.1799999997</v>
      </c>
      <c r="E20" s="46">
        <f>'Export '!E20-'Balanza c '!E20</f>
        <v>187382.34</v>
      </c>
      <c r="F20" s="46">
        <f>'Export '!F20-'Balanza c '!F20</f>
        <v>630013.83299999998</v>
      </c>
      <c r="G20" s="46">
        <f>'Export '!G20-'Balanza c '!G20</f>
        <v>673844.98</v>
      </c>
      <c r="H20" s="46">
        <f>'Export '!H20-'Balanza c '!H20</f>
        <v>1892591.473</v>
      </c>
      <c r="I20" s="46">
        <f>'Export '!I20-'Balanza c '!I20</f>
        <v>2285759.469</v>
      </c>
      <c r="J20" s="46">
        <f>'Export '!J20-'Balanza c '!J20</f>
        <v>683795.72499999998</v>
      </c>
      <c r="K20" s="46">
        <f>'Export '!K20-'Balanza c '!K20</f>
        <v>1944322.9979999999</v>
      </c>
    </row>
    <row r="21" spans="1:11" x14ac:dyDescent="0.25">
      <c r="A21" s="47">
        <v>2014</v>
      </c>
      <c r="B21" s="46">
        <f>'Export '!B21-'Balanza c '!B21</f>
        <v>2153402.5490000006</v>
      </c>
      <c r="C21" s="46">
        <f>'Export '!C21-'Balanza c '!C21</f>
        <v>708199.64599999995</v>
      </c>
      <c r="D21" s="46">
        <f>'Export '!D21-'Balanza c '!D21</f>
        <v>7706688.6960000005</v>
      </c>
      <c r="E21" s="46">
        <f>'Export '!E21-'Balanza c '!E21</f>
        <v>156754.69</v>
      </c>
      <c r="F21" s="46">
        <f>'Export '!F21-'Balanza c '!F21</f>
        <v>640656.22</v>
      </c>
      <c r="G21" s="46">
        <f>'Export '!G21-'Balanza c '!G21</f>
        <v>552893.277</v>
      </c>
      <c r="H21" s="46">
        <f>'Export '!H21-'Balanza c '!H21</f>
        <v>1947314.669</v>
      </c>
      <c r="I21" s="46">
        <f>'Export '!I21-'Balanza c '!I21</f>
        <v>2388207.585</v>
      </c>
      <c r="J21" s="46">
        <f>'Export '!J21-'Balanza c '!J21</f>
        <v>741087.81599999999</v>
      </c>
      <c r="K21" s="46">
        <f>'Export '!K21-'Balanza c '!K21</f>
        <v>1231148.939</v>
      </c>
    </row>
    <row r="22" spans="1:11" x14ac:dyDescent="0.25">
      <c r="A22" s="46">
        <v>2015</v>
      </c>
      <c r="B22" s="46">
        <f>'Export '!B22-'Balanza c '!B22</f>
        <v>2340535.7620000001</v>
      </c>
      <c r="C22" s="46">
        <f>'Export '!C22-'Balanza c '!C22</f>
        <v>724640.48199999996</v>
      </c>
      <c r="D22" s="46">
        <f>'Export '!D22-'Balanza c '!D22</f>
        <v>5311507.057</v>
      </c>
      <c r="E22" s="46">
        <f>'Export '!E22-'Balanza c '!E22</f>
        <v>153467.99900000001</v>
      </c>
      <c r="F22" s="46">
        <f>'Export '!F22-'Balanza c '!F22</f>
        <v>521078.67800000001</v>
      </c>
      <c r="G22" s="46">
        <f>'Export '!G22-'Balanza c '!G22</f>
        <v>396585.277</v>
      </c>
      <c r="H22" s="46">
        <f>'Export '!H22-'Balanza c '!H22</f>
        <v>1746350.621</v>
      </c>
      <c r="I22" s="46">
        <f>'Export '!I22-'Balanza c '!I22</f>
        <v>2057567.507</v>
      </c>
      <c r="J22" s="46">
        <f>'Export '!J22-'Balanza c '!J22</f>
        <v>560657.52099999995</v>
      </c>
      <c r="K22" s="46">
        <f>'Export '!K22-'Balanza c '!K22</f>
        <v>1742346.352</v>
      </c>
    </row>
    <row r="23" spans="1:11" x14ac:dyDescent="0.25">
      <c r="A23" t="s">
        <v>73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F31" sqref="F31"/>
    </sheetView>
  </sheetViews>
  <sheetFormatPr baseColWidth="10" defaultRowHeight="15" x14ac:dyDescent="0.25"/>
  <sheetData>
    <row r="1" spans="1:16" ht="64.5" customHeight="1" thickBot="1" x14ac:dyDescent="0.3">
      <c r="A1" s="28" t="s">
        <v>1</v>
      </c>
      <c r="B1" s="73" t="s">
        <v>87</v>
      </c>
      <c r="C1" s="74" t="s">
        <v>88</v>
      </c>
      <c r="D1" s="74" t="s">
        <v>89</v>
      </c>
      <c r="E1" s="73" t="s">
        <v>90</v>
      </c>
      <c r="F1" s="74" t="s">
        <v>91</v>
      </c>
      <c r="G1" s="73" t="s">
        <v>92</v>
      </c>
      <c r="H1" s="74" t="s">
        <v>93</v>
      </c>
      <c r="I1" s="74" t="s">
        <v>94</v>
      </c>
      <c r="J1" s="74" t="s">
        <v>95</v>
      </c>
      <c r="K1" s="74" t="s">
        <v>96</v>
      </c>
    </row>
    <row r="2" spans="1:16" x14ac:dyDescent="0.25">
      <c r="A2" s="46">
        <v>1995</v>
      </c>
      <c r="B2" s="46">
        <v>2079627.584</v>
      </c>
      <c r="C2" s="46">
        <v>-161183.18099999998</v>
      </c>
      <c r="D2" s="46">
        <v>-241151.44699999999</v>
      </c>
      <c r="E2" s="46">
        <v>296494.47100000002</v>
      </c>
      <c r="F2" s="46">
        <v>-238819.42</v>
      </c>
      <c r="G2" s="46">
        <v>-242845.33300000001</v>
      </c>
      <c r="H2" s="46">
        <v>-691306.48200000008</v>
      </c>
      <c r="I2" s="46">
        <v>-932915.353</v>
      </c>
      <c r="J2" s="46">
        <v>-682948.95200000005</v>
      </c>
      <c r="K2" s="46">
        <v>-284609.98800000001</v>
      </c>
      <c r="M2" s="99" t="s">
        <v>22</v>
      </c>
      <c r="N2" s="99"/>
      <c r="O2" s="45" t="s">
        <v>6</v>
      </c>
      <c r="P2" s="7" t="s">
        <v>23</v>
      </c>
    </row>
    <row r="3" spans="1:16" x14ac:dyDescent="0.25">
      <c r="A3" s="47">
        <v>1996</v>
      </c>
      <c r="B3" s="47">
        <v>2478549.716</v>
      </c>
      <c r="C3" s="47">
        <v>-161036.27799999999</v>
      </c>
      <c r="D3" s="47">
        <v>-216483.06499999994</v>
      </c>
      <c r="E3" s="47">
        <v>257543.99099999998</v>
      </c>
      <c r="F3" s="47">
        <v>-262000.39699999997</v>
      </c>
      <c r="G3" s="47">
        <v>-196044.94500000001</v>
      </c>
      <c r="H3" s="47">
        <v>-591931.74800000002</v>
      </c>
      <c r="I3" s="47">
        <v>-1005801.6209999999</v>
      </c>
      <c r="J3" s="47">
        <v>-684545.38300000003</v>
      </c>
      <c r="K3" s="47">
        <v>-296302.826</v>
      </c>
    </row>
    <row r="4" spans="1:16" x14ac:dyDescent="0.25">
      <c r="A4" s="46">
        <v>1997</v>
      </c>
      <c r="B4" s="46">
        <v>2764799.3669999996</v>
      </c>
      <c r="C4" s="46">
        <v>-196989.32800000004</v>
      </c>
      <c r="D4" s="46">
        <v>-262023.26700000005</v>
      </c>
      <c r="E4" s="46">
        <v>183380.21799999996</v>
      </c>
      <c r="F4" s="46">
        <v>-285215.79300000001</v>
      </c>
      <c r="G4" s="46">
        <v>-199994.087</v>
      </c>
      <c r="H4" s="46">
        <v>-649740.02599999995</v>
      </c>
      <c r="I4" s="46">
        <v>-1092981.3090000001</v>
      </c>
      <c r="J4" s="46">
        <v>-898143.17699999991</v>
      </c>
      <c r="K4" s="46">
        <v>-451998.95600000001</v>
      </c>
    </row>
    <row r="5" spans="1:16" x14ac:dyDescent="0.25">
      <c r="A5" s="47">
        <v>1998</v>
      </c>
      <c r="B5" s="47">
        <v>2532537.858</v>
      </c>
      <c r="C5" s="47">
        <v>-196898.31</v>
      </c>
      <c r="D5" s="47">
        <v>-190100.147</v>
      </c>
      <c r="E5" s="47">
        <v>189626.394</v>
      </c>
      <c r="F5" s="47">
        <v>-236712.36900000001</v>
      </c>
      <c r="G5" s="47">
        <v>-158270.97699999998</v>
      </c>
      <c r="H5" s="47">
        <v>-452906.51699999993</v>
      </c>
      <c r="I5" s="47">
        <v>-894362.74300000002</v>
      </c>
      <c r="J5" s="47">
        <v>-739562.15899999999</v>
      </c>
      <c r="K5" s="47">
        <v>-433510.25099999999</v>
      </c>
    </row>
    <row r="6" spans="1:16" x14ac:dyDescent="0.25">
      <c r="A6" s="46">
        <v>1999</v>
      </c>
      <c r="B6" s="46">
        <v>3949546.8080000002</v>
      </c>
      <c r="C6" s="46">
        <v>-152947.02299999999</v>
      </c>
      <c r="D6" s="46">
        <v>63987.893999999971</v>
      </c>
      <c r="E6" s="46">
        <v>206050.557</v>
      </c>
      <c r="F6" s="46">
        <v>-156617.35200000001</v>
      </c>
      <c r="G6" s="46">
        <v>-105885.962</v>
      </c>
      <c r="H6" s="46">
        <v>-191576.49500000005</v>
      </c>
      <c r="I6" s="46">
        <v>-728928.41300000006</v>
      </c>
      <c r="J6" s="46">
        <v>-567117.52600000007</v>
      </c>
      <c r="K6" s="46">
        <v>-475253.47200000001</v>
      </c>
    </row>
    <row r="7" spans="1:16" x14ac:dyDescent="0.25">
      <c r="A7" s="47">
        <v>2000</v>
      </c>
      <c r="B7" s="47">
        <v>4490675.4059999995</v>
      </c>
      <c r="C7" s="47">
        <v>-154198.09700000001</v>
      </c>
      <c r="D7" s="47">
        <v>155324.95200000005</v>
      </c>
      <c r="E7" s="47">
        <v>230403.894</v>
      </c>
      <c r="F7" s="47">
        <v>-128333.548</v>
      </c>
      <c r="G7" s="47">
        <v>-86148.320999999996</v>
      </c>
      <c r="H7" s="47">
        <v>-186867.74199999997</v>
      </c>
      <c r="I7" s="47">
        <v>-663431.58900000004</v>
      </c>
      <c r="J7" s="47">
        <v>-467170.33600000001</v>
      </c>
      <c r="K7" s="47">
        <v>-464720.52900000004</v>
      </c>
    </row>
    <row r="8" spans="1:16" x14ac:dyDescent="0.25">
      <c r="A8" s="46">
        <v>2001</v>
      </c>
      <c r="B8" s="46">
        <v>3193548.4249999998</v>
      </c>
      <c r="C8" s="46">
        <v>-134590.23199999999</v>
      </c>
      <c r="D8" s="46">
        <v>273933.15699999995</v>
      </c>
      <c r="E8" s="46">
        <v>250748.86199999999</v>
      </c>
      <c r="F8" s="46">
        <v>-107227.45800000001</v>
      </c>
      <c r="G8" s="46">
        <v>-94744.865999999995</v>
      </c>
      <c r="H8" s="46">
        <v>-301311.82199999999</v>
      </c>
      <c r="I8" s="46">
        <v>-749075.11099999992</v>
      </c>
      <c r="J8" s="46">
        <v>-580256.69400000002</v>
      </c>
      <c r="K8" s="46">
        <v>-853804.92499999993</v>
      </c>
    </row>
    <row r="9" spans="1:16" x14ac:dyDescent="0.25">
      <c r="A9" s="47">
        <v>2002</v>
      </c>
      <c r="B9" s="47">
        <v>3136976.7459999998</v>
      </c>
      <c r="C9" s="47">
        <v>-91883.678</v>
      </c>
      <c r="D9" s="47">
        <v>236740.09100000007</v>
      </c>
      <c r="E9" s="47">
        <v>254729.31299999997</v>
      </c>
      <c r="F9" s="47">
        <v>-50062.497999999992</v>
      </c>
      <c r="G9" s="47">
        <v>-71704.631999999998</v>
      </c>
      <c r="H9" s="47">
        <v>-421659.76399999997</v>
      </c>
      <c r="I9" s="47">
        <v>-580183.95199999993</v>
      </c>
      <c r="J9" s="47">
        <v>-383058.81</v>
      </c>
      <c r="K9" s="47">
        <v>-855656.76199999999</v>
      </c>
    </row>
    <row r="10" spans="1:16" x14ac:dyDescent="0.25">
      <c r="A10" s="46">
        <v>2003</v>
      </c>
      <c r="B10" s="46">
        <v>3264720.5810000002</v>
      </c>
      <c r="C10" s="46">
        <v>-45999.208000000013</v>
      </c>
      <c r="D10" s="46">
        <v>169671.47600000002</v>
      </c>
      <c r="E10" s="46">
        <v>371724.23100000003</v>
      </c>
      <c r="F10" s="46">
        <v>-11836.088000000018</v>
      </c>
      <c r="G10" s="46">
        <v>-78675.948999999993</v>
      </c>
      <c r="H10" s="46">
        <v>-447833.63900000002</v>
      </c>
      <c r="I10" s="46">
        <v>-684232.52599999995</v>
      </c>
      <c r="J10" s="46">
        <v>-346223.47700000001</v>
      </c>
      <c r="K10" s="46">
        <v>-628739.95400000003</v>
      </c>
    </row>
    <row r="11" spans="1:16" x14ac:dyDescent="0.25">
      <c r="A11" s="47">
        <v>2004</v>
      </c>
      <c r="B11" s="47">
        <v>3743263.6460000006</v>
      </c>
      <c r="C11" s="47">
        <v>-30336.838000000018</v>
      </c>
      <c r="D11" s="47">
        <v>63624.171999999904</v>
      </c>
      <c r="E11" s="47">
        <v>473185.19300000009</v>
      </c>
      <c r="F11" s="47">
        <v>5544.5899999999965</v>
      </c>
      <c r="G11" s="47">
        <v>-143018.34899999999</v>
      </c>
      <c r="H11" s="47">
        <v>-484983.64500000002</v>
      </c>
      <c r="I11" s="47">
        <v>-770975.5149999999</v>
      </c>
      <c r="J11" s="47">
        <v>-360038.47899999999</v>
      </c>
      <c r="K11" s="47">
        <v>-693613.71099999989</v>
      </c>
    </row>
    <row r="12" spans="1:16" x14ac:dyDescent="0.25">
      <c r="A12" s="46">
        <v>2005</v>
      </c>
      <c r="B12" s="46">
        <v>5108495.8220000006</v>
      </c>
      <c r="C12" s="46">
        <v>-85835.298999999999</v>
      </c>
      <c r="D12" s="46">
        <v>10989.878999999957</v>
      </c>
      <c r="E12" s="46">
        <v>426340.43099999998</v>
      </c>
      <c r="F12" s="46">
        <v>-49074.494000000006</v>
      </c>
      <c r="G12" s="46">
        <v>-198563.46100000001</v>
      </c>
      <c r="H12" s="46">
        <v>-523040.31299999997</v>
      </c>
      <c r="I12" s="46">
        <v>-1055202.335</v>
      </c>
      <c r="J12" s="46">
        <v>-502572.81799999997</v>
      </c>
      <c r="K12" s="46">
        <v>-823079.23099999991</v>
      </c>
    </row>
    <row r="13" spans="1:16" x14ac:dyDescent="0.25">
      <c r="A13" s="47">
        <v>2006</v>
      </c>
      <c r="B13" s="47">
        <v>5666756.6679999996</v>
      </c>
      <c r="C13" s="47">
        <v>-143721.64199999999</v>
      </c>
      <c r="D13" s="47">
        <v>363258.35399999982</v>
      </c>
      <c r="E13" s="47">
        <v>333568.299</v>
      </c>
      <c r="F13" s="47">
        <v>-88526.34599999999</v>
      </c>
      <c r="G13" s="47">
        <v>-277400.587</v>
      </c>
      <c r="H13" s="47">
        <v>-634316.23699999996</v>
      </c>
      <c r="I13" s="47">
        <v>-1275701.683</v>
      </c>
      <c r="J13" s="47">
        <v>-576136.55500000005</v>
      </c>
      <c r="K13" s="47">
        <v>-718672.1669999999</v>
      </c>
    </row>
    <row r="14" spans="1:16" x14ac:dyDescent="0.25">
      <c r="A14" s="46">
        <v>2007</v>
      </c>
      <c r="B14" s="46">
        <v>6108240.0240000002</v>
      </c>
      <c r="C14" s="46">
        <v>-267240.228</v>
      </c>
      <c r="D14" s="46">
        <v>59497.787999999942</v>
      </c>
      <c r="E14" s="46">
        <v>240201.14600000001</v>
      </c>
      <c r="F14" s="46">
        <v>-211751.22300000003</v>
      </c>
      <c r="G14" s="46">
        <v>-273940.64199999999</v>
      </c>
      <c r="H14" s="46">
        <v>-870504.55199999991</v>
      </c>
      <c r="I14" s="46">
        <v>-1658965.5009999999</v>
      </c>
      <c r="J14" s="46">
        <v>-724941.37100000004</v>
      </c>
      <c r="K14" s="46">
        <v>-680153.125</v>
      </c>
    </row>
    <row r="15" spans="1:16" x14ac:dyDescent="0.25">
      <c r="A15" s="47">
        <v>2008</v>
      </c>
      <c r="B15" s="47">
        <v>8647876.3149999995</v>
      </c>
      <c r="C15" s="47">
        <v>-412080.92600000004</v>
      </c>
      <c r="D15" s="47">
        <v>-262335.95299999998</v>
      </c>
      <c r="E15" s="47">
        <v>210520.28</v>
      </c>
      <c r="F15" s="47">
        <v>-342581.30299999996</v>
      </c>
      <c r="G15" s="47">
        <v>-477374.723</v>
      </c>
      <c r="H15" s="47">
        <v>-1224541.048</v>
      </c>
      <c r="I15" s="47">
        <v>-2149453.73</v>
      </c>
      <c r="J15" s="47">
        <v>-776195.09400000004</v>
      </c>
      <c r="K15" s="47">
        <v>-989598.61900000006</v>
      </c>
    </row>
    <row r="16" spans="1:16" x14ac:dyDescent="0.25">
      <c r="A16" s="46">
        <v>2009</v>
      </c>
      <c r="B16" s="46">
        <v>8723568.8849999998</v>
      </c>
      <c r="C16" s="46">
        <v>-265388.45499999996</v>
      </c>
      <c r="D16" s="46">
        <v>-185388.40800000005</v>
      </c>
      <c r="E16" s="46">
        <v>171902.32</v>
      </c>
      <c r="F16" s="46">
        <v>-225573.231</v>
      </c>
      <c r="G16" s="46">
        <v>-369567.76300000004</v>
      </c>
      <c r="H16" s="46">
        <v>-1005607.971</v>
      </c>
      <c r="I16" s="46">
        <v>-2043908.6570000001</v>
      </c>
      <c r="J16" s="46">
        <v>-578723.64600000007</v>
      </c>
      <c r="K16" s="46">
        <v>-1606920.1950000001</v>
      </c>
    </row>
    <row r="17" spans="1:11" x14ac:dyDescent="0.25">
      <c r="A17" s="47">
        <v>2010</v>
      </c>
      <c r="B17" s="47">
        <v>12345910.215</v>
      </c>
      <c r="C17" s="47">
        <v>-293342.70199999999</v>
      </c>
      <c r="D17" s="47">
        <v>-1168655.6970000002</v>
      </c>
      <c r="E17" s="47">
        <v>208150.33300000001</v>
      </c>
      <c r="F17" s="47">
        <v>-270439.20799999998</v>
      </c>
      <c r="G17" s="47">
        <v>-419803.03200000001</v>
      </c>
      <c r="H17" s="47">
        <v>-1150172.3730000001</v>
      </c>
      <c r="I17" s="47">
        <v>-2313591.3360000001</v>
      </c>
      <c r="J17" s="47">
        <v>-644000.49399999995</v>
      </c>
      <c r="K17" s="47">
        <v>-1071275.172</v>
      </c>
    </row>
    <row r="18" spans="1:11" x14ac:dyDescent="0.25">
      <c r="A18" s="46">
        <v>2011</v>
      </c>
      <c r="B18" s="46">
        <v>15889246.367999999</v>
      </c>
      <c r="C18" s="46">
        <v>-466381.85900000005</v>
      </c>
      <c r="D18" s="46">
        <v>-1606924.4550000001</v>
      </c>
      <c r="E18" s="46">
        <v>163493.35400000002</v>
      </c>
      <c r="F18" s="46">
        <v>-366002.27799999993</v>
      </c>
      <c r="G18" s="46">
        <v>-659905.31400000001</v>
      </c>
      <c r="H18" s="46">
        <v>-1446308.5649999999</v>
      </c>
      <c r="I18" s="46">
        <v>-2461776.3539999998</v>
      </c>
      <c r="J18" s="46">
        <v>-712898.96499999997</v>
      </c>
      <c r="K18" s="46">
        <v>-1901481.5819999999</v>
      </c>
    </row>
    <row r="19" spans="1:11" x14ac:dyDescent="0.25">
      <c r="A19" s="47">
        <v>2012</v>
      </c>
      <c r="B19" s="47">
        <v>15901198.873</v>
      </c>
      <c r="C19" s="47">
        <v>-408359.84599999996</v>
      </c>
      <c r="D19" s="47">
        <v>-3439322.8960000002</v>
      </c>
      <c r="E19" s="47">
        <v>157673.37700000001</v>
      </c>
      <c r="F19" s="47">
        <v>-435434.90899999999</v>
      </c>
      <c r="G19" s="47">
        <v>-527556.71899999992</v>
      </c>
      <c r="H19" s="47">
        <v>-1537265.9939999999</v>
      </c>
      <c r="I19" s="47">
        <v>-2493307.4439999997</v>
      </c>
      <c r="J19" s="47">
        <v>-647077.22399999993</v>
      </c>
      <c r="K19" s="47">
        <v>-1168803.831</v>
      </c>
    </row>
    <row r="20" spans="1:11" x14ac:dyDescent="0.25">
      <c r="A20" s="46">
        <v>2013</v>
      </c>
      <c r="B20" s="46">
        <v>13441357.290999999</v>
      </c>
      <c r="C20" s="46">
        <v>-503461.26500000001</v>
      </c>
      <c r="D20" s="46">
        <v>-5042236.4739999995</v>
      </c>
      <c r="E20" s="46">
        <v>142196.79900000003</v>
      </c>
      <c r="F20" s="46">
        <v>-449921.00300000003</v>
      </c>
      <c r="G20" s="46">
        <v>-663112.93900000001</v>
      </c>
      <c r="H20" s="46">
        <v>-1648127.0090000001</v>
      </c>
      <c r="I20" s="46">
        <v>-2179678.8369999998</v>
      </c>
      <c r="J20" s="46">
        <v>-612778.60100000002</v>
      </c>
      <c r="K20" s="46">
        <v>-1908964.2549999999</v>
      </c>
    </row>
    <row r="21" spans="1:11" x14ac:dyDescent="0.25">
      <c r="A21" s="47">
        <v>2014</v>
      </c>
      <c r="B21" s="47">
        <v>8651737.4949999992</v>
      </c>
      <c r="C21" s="47">
        <v>-466330.80699999991</v>
      </c>
      <c r="D21" s="47">
        <v>-6515922.847000001</v>
      </c>
      <c r="E21" s="47">
        <v>169201.837</v>
      </c>
      <c r="F21" s="47">
        <v>-405842.505</v>
      </c>
      <c r="G21" s="47">
        <v>-539472.62600000005</v>
      </c>
      <c r="H21" s="47">
        <v>-1610534.8959999999</v>
      </c>
      <c r="I21" s="47">
        <v>-2283394.4470000002</v>
      </c>
      <c r="J21" s="47">
        <v>-667212.67299999995</v>
      </c>
      <c r="K21" s="47">
        <v>-1192526.7620000001</v>
      </c>
    </row>
    <row r="22" spans="1:11" x14ac:dyDescent="0.25">
      <c r="A22" s="46">
        <v>2015</v>
      </c>
      <c r="B22" s="46">
        <v>4995507.5240000002</v>
      </c>
      <c r="C22" s="46">
        <v>-507623.62999999995</v>
      </c>
      <c r="D22" s="46">
        <v>-4588715.9800000004</v>
      </c>
      <c r="E22" s="46">
        <v>211930.20500000002</v>
      </c>
      <c r="F22" s="46">
        <v>-289611.25900000002</v>
      </c>
      <c r="G22" s="46">
        <v>-379316.80700000003</v>
      </c>
      <c r="H22" s="46">
        <v>-1499652.76</v>
      </c>
      <c r="I22" s="46">
        <v>-1941970.3540000001</v>
      </c>
      <c r="J22" s="46">
        <v>-500633.35499999998</v>
      </c>
      <c r="K22" s="46">
        <v>-1677841.0719999999</v>
      </c>
    </row>
    <row r="23" spans="1:11" x14ac:dyDescent="0.25">
      <c r="A23" t="s">
        <v>73</v>
      </c>
    </row>
  </sheetData>
  <mergeCells count="1">
    <mergeCell ref="M2:N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Comercio</vt:lpstr>
      <vt:lpstr>Data</vt:lpstr>
      <vt:lpstr>Exp Mundiales</vt:lpstr>
      <vt:lpstr>Imp a Col del Mundo</vt:lpstr>
      <vt:lpstr>COL to World</vt:lpstr>
      <vt:lpstr>Exp de Col al Mundo</vt:lpstr>
      <vt:lpstr>Export </vt:lpstr>
      <vt:lpstr>Import </vt:lpstr>
      <vt:lpstr>Balanza c </vt:lpstr>
      <vt:lpstr>Apertura </vt:lpstr>
      <vt:lpstr> Per Cápita 1</vt:lpstr>
      <vt:lpstr> Per Cápita 2</vt:lpstr>
      <vt:lpstr> Per Cápita 3</vt:lpstr>
      <vt:lpstr> Per Cápita 4</vt:lpstr>
      <vt:lpstr> Per Cápita 5</vt:lpstr>
      <vt:lpstr> Per Cápita 6</vt:lpstr>
      <vt:lpstr> Per Cápita 7</vt:lpstr>
      <vt:lpstr> Per Cápita 8</vt:lpstr>
      <vt:lpstr> Per Cápita 9</vt:lpstr>
      <vt:lpstr> Per Cápita 10</vt:lpstr>
      <vt:lpstr>Participación Mundial </vt:lpstr>
      <vt:lpstr>Dinamismo Comercial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Peconomi</dc:creator>
  <cp:lastModifiedBy>Peconomi</cp:lastModifiedBy>
  <dcterms:created xsi:type="dcterms:W3CDTF">2016-11-09T16:13:08Z</dcterms:created>
  <dcterms:modified xsi:type="dcterms:W3CDTF">2017-04-20T16:17:14Z</dcterms:modified>
</cp:coreProperties>
</file>