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IBERTADORES\Documents\Jenny Danna\curso virtual integracion\cusro virtual integracion 27-05\estructura del curso\14. cusro 14 - bases de datos e informes\escogidos\"/>
    </mc:Choice>
  </mc:AlternateContent>
  <bookViews>
    <workbookView xWindow="0" yWindow="0" windowWidth="20490" windowHeight="9045"/>
  </bookViews>
  <sheets>
    <sheet name="Inicio" sheetId="22" r:id="rId1"/>
    <sheet name="Productos Exportados" sheetId="2" r:id="rId2"/>
    <sheet name="Productos Importados" sheetId="3" r:id="rId3"/>
    <sheet name="Saldo Comercial" sheetId="5" r:id="rId4"/>
    <sheet name="Indicadores por Habitante" sheetId="6" r:id="rId5"/>
    <sheet name="Aperturas" sheetId="12" r:id="rId6"/>
    <sheet name="Intercambio Mundial" sheetId="13" r:id="rId7"/>
    <sheet name="Peso Relativo" sheetId="17" r:id="rId8"/>
    <sheet name="Ventajas Comparativas" sheetId="18" r:id="rId9"/>
    <sheet name="Indice de Balassa" sheetId="20" r:id="rId10"/>
    <sheet name="Indice de Grubel Lloyd" sheetId="21" r:id="rId11"/>
  </sheets>
  <definedNames>
    <definedName name="_xlnm._FilterDatabase" localSheetId="5" hidden="1">Aperturas!$A$7:$W$17</definedName>
    <definedName name="_xlnm._FilterDatabase" localSheetId="4" hidden="1">'Indicadores por Habitante'!$A$8:$W$18</definedName>
    <definedName name="_xlnm._FilterDatabase" localSheetId="9" hidden="1">'Indice de Balassa'!$A$7:$W$16</definedName>
    <definedName name="_xlnm._FilterDatabase" localSheetId="10" hidden="1">'Indice de Grubel Lloyd'!$A$7:$W$16</definedName>
    <definedName name="_xlnm._FilterDatabase" localSheetId="6" hidden="1">'Intercambio Mundial'!$A$7:$W$17</definedName>
    <definedName name="_xlnm._FilterDatabase" localSheetId="7" hidden="1">'Peso Relativo'!$A$7:$W$17</definedName>
    <definedName name="_xlnm._FilterDatabase" localSheetId="1" hidden="1">'Productos Exportados'!$A$7:$W$18</definedName>
    <definedName name="_xlnm._FilterDatabase" localSheetId="2" hidden="1">'Productos Importados'!$A$6:$W$17</definedName>
    <definedName name="_xlnm._FilterDatabase" localSheetId="3" hidden="1">'Saldo Comercial'!$A$9:$W$19</definedName>
    <definedName name="_xlnm._FilterDatabase" localSheetId="8" hidden="1">'Ventajas Comparativas'!$A$7:$W$16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21" l="1"/>
  <c r="G7" i="21" l="1"/>
  <c r="G21" i="21" s="1"/>
  <c r="G8" i="21"/>
  <c r="B35" i="12"/>
  <c r="B12" i="6"/>
  <c r="C12" i="6"/>
  <c r="C14" i="5"/>
  <c r="B8" i="21" l="1"/>
  <c r="B22" i="21" s="1"/>
  <c r="C8" i="21"/>
  <c r="C22" i="21" s="1"/>
  <c r="D8" i="21"/>
  <c r="D22" i="21" s="1"/>
  <c r="E8" i="21"/>
  <c r="E22" i="21" s="1"/>
  <c r="F8" i="21"/>
  <c r="F22" i="21" s="1"/>
  <c r="G22" i="21"/>
  <c r="H8" i="21"/>
  <c r="H22" i="21" s="1"/>
  <c r="I8" i="21"/>
  <c r="I22" i="21" s="1"/>
  <c r="J8" i="21"/>
  <c r="J22" i="21" s="1"/>
  <c r="K8" i="21"/>
  <c r="K22" i="21" s="1"/>
  <c r="L8" i="21"/>
  <c r="L22" i="21" s="1"/>
  <c r="M8" i="21"/>
  <c r="M22" i="21" s="1"/>
  <c r="N8" i="21"/>
  <c r="N22" i="21" s="1"/>
  <c r="O8" i="21"/>
  <c r="O22" i="21" s="1"/>
  <c r="P8" i="21"/>
  <c r="P22" i="21" s="1"/>
  <c r="Q8" i="21"/>
  <c r="Q22" i="21" s="1"/>
  <c r="R8" i="21"/>
  <c r="R22" i="21" s="1"/>
  <c r="S8" i="21"/>
  <c r="S22" i="21" s="1"/>
  <c r="T8" i="21"/>
  <c r="T22" i="21" s="1"/>
  <c r="U8" i="21"/>
  <c r="U22" i="21" s="1"/>
  <c r="V8" i="21"/>
  <c r="V22" i="21" s="1"/>
  <c r="W8" i="21"/>
  <c r="W22" i="21" s="1"/>
  <c r="B9" i="21"/>
  <c r="B23" i="21" s="1"/>
  <c r="C9" i="21"/>
  <c r="C23" i="21" s="1"/>
  <c r="D9" i="21"/>
  <c r="D23" i="21" s="1"/>
  <c r="E9" i="21"/>
  <c r="E23" i="21" s="1"/>
  <c r="F9" i="21"/>
  <c r="F23" i="21" s="1"/>
  <c r="G9" i="21"/>
  <c r="G23" i="21" s="1"/>
  <c r="H9" i="21"/>
  <c r="H23" i="21" s="1"/>
  <c r="I9" i="21"/>
  <c r="I23" i="21" s="1"/>
  <c r="J9" i="21"/>
  <c r="J23" i="21" s="1"/>
  <c r="K9" i="21"/>
  <c r="K23" i="21" s="1"/>
  <c r="L9" i="21"/>
  <c r="L23" i="21" s="1"/>
  <c r="M9" i="21"/>
  <c r="M23" i="21" s="1"/>
  <c r="N9" i="21"/>
  <c r="N23" i="21" s="1"/>
  <c r="O9" i="21"/>
  <c r="O23" i="21" s="1"/>
  <c r="P9" i="21"/>
  <c r="P23" i="21" s="1"/>
  <c r="Q9" i="21"/>
  <c r="Q23" i="21" s="1"/>
  <c r="R9" i="21"/>
  <c r="R23" i="21" s="1"/>
  <c r="S9" i="21"/>
  <c r="S23" i="21" s="1"/>
  <c r="T9" i="21"/>
  <c r="T23" i="21" s="1"/>
  <c r="U9" i="21"/>
  <c r="U23" i="21" s="1"/>
  <c r="V9" i="21"/>
  <c r="V23" i="21" s="1"/>
  <c r="W9" i="21"/>
  <c r="W23" i="21" s="1"/>
  <c r="B10" i="21"/>
  <c r="B24" i="21" s="1"/>
  <c r="C10" i="21"/>
  <c r="C24" i="21" s="1"/>
  <c r="D10" i="21"/>
  <c r="D24" i="21" s="1"/>
  <c r="E10" i="21"/>
  <c r="E24" i="21" s="1"/>
  <c r="F10" i="21"/>
  <c r="F24" i="21" s="1"/>
  <c r="G10" i="21"/>
  <c r="G24" i="21" s="1"/>
  <c r="H10" i="21"/>
  <c r="H24" i="21" s="1"/>
  <c r="I10" i="21"/>
  <c r="I24" i="21" s="1"/>
  <c r="J10" i="21"/>
  <c r="J24" i="21" s="1"/>
  <c r="K10" i="21"/>
  <c r="K24" i="21" s="1"/>
  <c r="L10" i="21"/>
  <c r="L24" i="21" s="1"/>
  <c r="M10" i="21"/>
  <c r="M24" i="21" s="1"/>
  <c r="N10" i="21"/>
  <c r="N24" i="21" s="1"/>
  <c r="O10" i="21"/>
  <c r="O24" i="21" s="1"/>
  <c r="P10" i="21"/>
  <c r="P24" i="21" s="1"/>
  <c r="Q10" i="21"/>
  <c r="Q24" i="21" s="1"/>
  <c r="R10" i="21"/>
  <c r="R24" i="21" s="1"/>
  <c r="S10" i="21"/>
  <c r="S24" i="21" s="1"/>
  <c r="T10" i="21"/>
  <c r="T24" i="21" s="1"/>
  <c r="U10" i="21"/>
  <c r="U24" i="21" s="1"/>
  <c r="V10" i="21"/>
  <c r="V24" i="21" s="1"/>
  <c r="W10" i="21"/>
  <c r="W24" i="21" s="1"/>
  <c r="B11" i="21"/>
  <c r="B25" i="21" s="1"/>
  <c r="C11" i="21"/>
  <c r="C25" i="21" s="1"/>
  <c r="D11" i="21"/>
  <c r="D25" i="21" s="1"/>
  <c r="E11" i="21"/>
  <c r="E25" i="21" s="1"/>
  <c r="F11" i="21"/>
  <c r="F25" i="21" s="1"/>
  <c r="G11" i="21"/>
  <c r="G25" i="21" s="1"/>
  <c r="H11" i="21"/>
  <c r="H25" i="21" s="1"/>
  <c r="I11" i="21"/>
  <c r="I25" i="21" s="1"/>
  <c r="J11" i="21"/>
  <c r="J25" i="21" s="1"/>
  <c r="K11" i="21"/>
  <c r="K25" i="21" s="1"/>
  <c r="L11" i="21"/>
  <c r="L25" i="21" s="1"/>
  <c r="M11" i="21"/>
  <c r="M25" i="21" s="1"/>
  <c r="N11" i="21"/>
  <c r="N25" i="21" s="1"/>
  <c r="O11" i="21"/>
  <c r="O25" i="21" s="1"/>
  <c r="P11" i="21"/>
  <c r="P25" i="21" s="1"/>
  <c r="Q11" i="21"/>
  <c r="Q25" i="21" s="1"/>
  <c r="R11" i="21"/>
  <c r="R25" i="21" s="1"/>
  <c r="S11" i="21"/>
  <c r="S25" i="21" s="1"/>
  <c r="T11" i="21"/>
  <c r="T25" i="21" s="1"/>
  <c r="U11" i="21"/>
  <c r="U25" i="21" s="1"/>
  <c r="V11" i="21"/>
  <c r="V25" i="21" s="1"/>
  <c r="W11" i="21"/>
  <c r="W25" i="21" s="1"/>
  <c r="B12" i="21"/>
  <c r="B26" i="21" s="1"/>
  <c r="C12" i="21"/>
  <c r="C26" i="21" s="1"/>
  <c r="D12" i="21"/>
  <c r="D26" i="21" s="1"/>
  <c r="E12" i="21"/>
  <c r="E26" i="21" s="1"/>
  <c r="F12" i="21"/>
  <c r="F26" i="21" s="1"/>
  <c r="G12" i="21"/>
  <c r="G26" i="21" s="1"/>
  <c r="H12" i="21"/>
  <c r="H26" i="21" s="1"/>
  <c r="I12" i="21"/>
  <c r="I26" i="21" s="1"/>
  <c r="J12" i="21"/>
  <c r="J26" i="21" s="1"/>
  <c r="K12" i="21"/>
  <c r="K26" i="21" s="1"/>
  <c r="L12" i="21"/>
  <c r="L26" i="21" s="1"/>
  <c r="M12" i="21"/>
  <c r="M26" i="21" s="1"/>
  <c r="N12" i="21"/>
  <c r="N26" i="21" s="1"/>
  <c r="O12" i="21"/>
  <c r="O26" i="21" s="1"/>
  <c r="P12" i="21"/>
  <c r="P26" i="21" s="1"/>
  <c r="Q12" i="21"/>
  <c r="Q26" i="21" s="1"/>
  <c r="R12" i="21"/>
  <c r="R26" i="21" s="1"/>
  <c r="S12" i="21"/>
  <c r="S26" i="21" s="1"/>
  <c r="T12" i="21"/>
  <c r="T26" i="21" s="1"/>
  <c r="U12" i="21"/>
  <c r="U26" i="21" s="1"/>
  <c r="V12" i="21"/>
  <c r="V26" i="21" s="1"/>
  <c r="W12" i="21"/>
  <c r="W26" i="21" s="1"/>
  <c r="B13" i="21"/>
  <c r="B27" i="21" s="1"/>
  <c r="C13" i="21"/>
  <c r="C27" i="21" s="1"/>
  <c r="D13" i="21"/>
  <c r="D27" i="21" s="1"/>
  <c r="E13" i="21"/>
  <c r="E27" i="21" s="1"/>
  <c r="F13" i="21"/>
  <c r="F27" i="21" s="1"/>
  <c r="G13" i="21"/>
  <c r="G27" i="21" s="1"/>
  <c r="H13" i="21"/>
  <c r="H27" i="21" s="1"/>
  <c r="I13" i="21"/>
  <c r="I27" i="21" s="1"/>
  <c r="J13" i="21"/>
  <c r="J27" i="21" s="1"/>
  <c r="K13" i="21"/>
  <c r="K27" i="21" s="1"/>
  <c r="L13" i="21"/>
  <c r="L27" i="21" s="1"/>
  <c r="M13" i="21"/>
  <c r="M27" i="21" s="1"/>
  <c r="N13" i="21"/>
  <c r="N27" i="21" s="1"/>
  <c r="O13" i="21"/>
  <c r="O27" i="21" s="1"/>
  <c r="P13" i="21"/>
  <c r="P27" i="21" s="1"/>
  <c r="Q13" i="21"/>
  <c r="Q27" i="21" s="1"/>
  <c r="R13" i="21"/>
  <c r="R27" i="21" s="1"/>
  <c r="S13" i="21"/>
  <c r="S27" i="21" s="1"/>
  <c r="T13" i="21"/>
  <c r="T27" i="21" s="1"/>
  <c r="U13" i="21"/>
  <c r="U27" i="21" s="1"/>
  <c r="V13" i="21"/>
  <c r="V27" i="21" s="1"/>
  <c r="W13" i="21"/>
  <c r="W27" i="21" s="1"/>
  <c r="B14" i="21"/>
  <c r="B28" i="21" s="1"/>
  <c r="C14" i="21"/>
  <c r="C28" i="21" s="1"/>
  <c r="D14" i="21"/>
  <c r="D28" i="21" s="1"/>
  <c r="E14" i="21"/>
  <c r="E28" i="21" s="1"/>
  <c r="F14" i="21"/>
  <c r="F28" i="21" s="1"/>
  <c r="G14" i="21"/>
  <c r="G28" i="21" s="1"/>
  <c r="H14" i="21"/>
  <c r="H28" i="21" s="1"/>
  <c r="I14" i="21"/>
  <c r="I28" i="21" s="1"/>
  <c r="J14" i="21"/>
  <c r="J28" i="21" s="1"/>
  <c r="K14" i="21"/>
  <c r="K28" i="21" s="1"/>
  <c r="L14" i="21"/>
  <c r="L28" i="21" s="1"/>
  <c r="M14" i="21"/>
  <c r="M28" i="21" s="1"/>
  <c r="N14" i="21"/>
  <c r="N28" i="21" s="1"/>
  <c r="O14" i="21"/>
  <c r="O28" i="21" s="1"/>
  <c r="P14" i="21"/>
  <c r="P28" i="21" s="1"/>
  <c r="Q14" i="21"/>
  <c r="Q28" i="21" s="1"/>
  <c r="R14" i="21"/>
  <c r="R28" i="21" s="1"/>
  <c r="S14" i="21"/>
  <c r="S28" i="21" s="1"/>
  <c r="T14" i="21"/>
  <c r="T28" i="21" s="1"/>
  <c r="U14" i="21"/>
  <c r="U28" i="21" s="1"/>
  <c r="V14" i="21"/>
  <c r="V28" i="21" s="1"/>
  <c r="W14" i="21"/>
  <c r="W28" i="21" s="1"/>
  <c r="B15" i="21"/>
  <c r="B29" i="21" s="1"/>
  <c r="C15" i="21"/>
  <c r="C29" i="21" s="1"/>
  <c r="D15" i="21"/>
  <c r="D29" i="21" s="1"/>
  <c r="E15" i="21"/>
  <c r="E29" i="21" s="1"/>
  <c r="F15" i="21"/>
  <c r="F29" i="21" s="1"/>
  <c r="G15" i="21"/>
  <c r="G29" i="21" s="1"/>
  <c r="H15" i="21"/>
  <c r="H29" i="21" s="1"/>
  <c r="I15" i="21"/>
  <c r="I29" i="21" s="1"/>
  <c r="J15" i="21"/>
  <c r="J29" i="21" s="1"/>
  <c r="K15" i="21"/>
  <c r="K29" i="21" s="1"/>
  <c r="L15" i="21"/>
  <c r="L29" i="21" s="1"/>
  <c r="M15" i="21"/>
  <c r="M29" i="21" s="1"/>
  <c r="N15" i="21"/>
  <c r="N29" i="21" s="1"/>
  <c r="O15" i="21"/>
  <c r="O29" i="21" s="1"/>
  <c r="P15" i="21"/>
  <c r="P29" i="21" s="1"/>
  <c r="Q15" i="21"/>
  <c r="Q29" i="21" s="1"/>
  <c r="R15" i="21"/>
  <c r="R29" i="21" s="1"/>
  <c r="S15" i="21"/>
  <c r="S29" i="21" s="1"/>
  <c r="T15" i="21"/>
  <c r="T29" i="21" s="1"/>
  <c r="U15" i="21"/>
  <c r="U29" i="21" s="1"/>
  <c r="V15" i="21"/>
  <c r="V29" i="21" s="1"/>
  <c r="W15" i="21"/>
  <c r="W29" i="21" s="1"/>
  <c r="B16" i="21"/>
  <c r="B30" i="21" s="1"/>
  <c r="C16" i="21"/>
  <c r="C30" i="21" s="1"/>
  <c r="D16" i="21"/>
  <c r="D30" i="21" s="1"/>
  <c r="E16" i="21"/>
  <c r="E30" i="21" s="1"/>
  <c r="F16" i="21"/>
  <c r="F30" i="21" s="1"/>
  <c r="G16" i="21"/>
  <c r="G30" i="21" s="1"/>
  <c r="H16" i="21"/>
  <c r="H30" i="21" s="1"/>
  <c r="I16" i="21"/>
  <c r="I30" i="21" s="1"/>
  <c r="J16" i="21"/>
  <c r="J30" i="21" s="1"/>
  <c r="K16" i="21"/>
  <c r="K30" i="21" s="1"/>
  <c r="L16" i="21"/>
  <c r="L30" i="21" s="1"/>
  <c r="M16" i="21"/>
  <c r="M30" i="21" s="1"/>
  <c r="N16" i="21"/>
  <c r="N30" i="21" s="1"/>
  <c r="O16" i="21"/>
  <c r="O30" i="21" s="1"/>
  <c r="P16" i="21"/>
  <c r="P30" i="21" s="1"/>
  <c r="Q16" i="21"/>
  <c r="Q30" i="21" s="1"/>
  <c r="R16" i="21"/>
  <c r="R30" i="21" s="1"/>
  <c r="S16" i="21"/>
  <c r="S30" i="21" s="1"/>
  <c r="T16" i="21"/>
  <c r="T30" i="21" s="1"/>
  <c r="U16" i="21"/>
  <c r="U30" i="21" s="1"/>
  <c r="V16" i="21"/>
  <c r="V30" i="21" s="1"/>
  <c r="W16" i="21"/>
  <c r="W30" i="21" s="1"/>
  <c r="W7" i="21"/>
  <c r="W21" i="21" s="1"/>
  <c r="V7" i="21"/>
  <c r="V21" i="21" s="1"/>
  <c r="U7" i="21"/>
  <c r="U21" i="21" s="1"/>
  <c r="T7" i="21"/>
  <c r="T21" i="21" s="1"/>
  <c r="S7" i="21"/>
  <c r="S21" i="21" s="1"/>
  <c r="R7" i="21"/>
  <c r="R21" i="21" s="1"/>
  <c r="Q7" i="21"/>
  <c r="Q21" i="21" s="1"/>
  <c r="P7" i="21"/>
  <c r="P21" i="21" s="1"/>
  <c r="O7" i="21"/>
  <c r="O21" i="21" s="1"/>
  <c r="N7" i="21"/>
  <c r="N21" i="21" s="1"/>
  <c r="L7" i="21"/>
  <c r="L21" i="21" s="1"/>
  <c r="K7" i="21"/>
  <c r="K21" i="21" s="1"/>
  <c r="J7" i="21"/>
  <c r="J21" i="21" s="1"/>
  <c r="I7" i="21"/>
  <c r="I21" i="21" s="1"/>
  <c r="H7" i="21"/>
  <c r="H21" i="21" s="1"/>
  <c r="F7" i="21"/>
  <c r="F21" i="21" s="1"/>
  <c r="E7" i="21"/>
  <c r="E21" i="21" s="1"/>
  <c r="D7" i="21"/>
  <c r="D21" i="21" s="1"/>
  <c r="C7" i="21"/>
  <c r="C21" i="21" s="1"/>
  <c r="B7" i="21"/>
  <c r="B21" i="21" s="1"/>
  <c r="B8" i="18"/>
  <c r="C8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B9" i="18"/>
  <c r="C9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B10" i="18"/>
  <c r="C10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B11" i="18"/>
  <c r="C11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B12" i="18"/>
  <c r="C12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B13" i="18"/>
  <c r="C13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B14" i="18"/>
  <c r="C14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B16" i="18"/>
  <c r="C16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E7" i="18"/>
  <c r="D7" i="18"/>
  <c r="C7" i="18"/>
  <c r="B7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C34" i="18"/>
  <c r="B34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B20" i="18"/>
  <c r="B70" i="13"/>
  <c r="C70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B71" i="13"/>
  <c r="C71" i="13"/>
  <c r="D71" i="13"/>
  <c r="E71" i="13"/>
  <c r="F71" i="13"/>
  <c r="G71" i="13"/>
  <c r="H71" i="13"/>
  <c r="I71" i="13"/>
  <c r="J71" i="13"/>
  <c r="K71" i="13"/>
  <c r="L71" i="13"/>
  <c r="M71" i="13"/>
  <c r="N71" i="13"/>
  <c r="O71" i="13"/>
  <c r="P71" i="13"/>
  <c r="Q71" i="13"/>
  <c r="R71" i="13"/>
  <c r="S71" i="13"/>
  <c r="T71" i="13"/>
  <c r="U71" i="13"/>
  <c r="V71" i="13"/>
  <c r="W71" i="13"/>
  <c r="B72" i="13"/>
  <c r="C72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B73" i="13"/>
  <c r="C73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B74" i="13"/>
  <c r="C74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B75" i="13"/>
  <c r="C75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B76" i="13"/>
  <c r="C76" i="13"/>
  <c r="D76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U76" i="13"/>
  <c r="V76" i="13"/>
  <c r="W76" i="13"/>
  <c r="B77" i="13"/>
  <c r="C77" i="13"/>
  <c r="D77" i="13"/>
  <c r="E77" i="13"/>
  <c r="F77" i="13"/>
  <c r="G77" i="13"/>
  <c r="H77" i="13"/>
  <c r="I77" i="13"/>
  <c r="J77" i="13"/>
  <c r="K77" i="13"/>
  <c r="L77" i="13"/>
  <c r="M77" i="13"/>
  <c r="N77" i="13"/>
  <c r="O77" i="13"/>
  <c r="P77" i="13"/>
  <c r="Q77" i="13"/>
  <c r="R77" i="13"/>
  <c r="S77" i="13"/>
  <c r="T77" i="13"/>
  <c r="U77" i="13"/>
  <c r="V77" i="13"/>
  <c r="W77" i="13"/>
  <c r="B78" i="13"/>
  <c r="C78" i="13"/>
  <c r="D78" i="13"/>
  <c r="E78" i="13"/>
  <c r="F78" i="13"/>
  <c r="G78" i="13"/>
  <c r="H78" i="13"/>
  <c r="I78" i="13"/>
  <c r="J78" i="13"/>
  <c r="K78" i="13"/>
  <c r="L78" i="13"/>
  <c r="M78" i="13"/>
  <c r="N78" i="13"/>
  <c r="O78" i="13"/>
  <c r="P78" i="13"/>
  <c r="Q78" i="13"/>
  <c r="R78" i="13"/>
  <c r="S78" i="13"/>
  <c r="T78" i="13"/>
  <c r="U78" i="13"/>
  <c r="V78" i="13"/>
  <c r="W78" i="13"/>
  <c r="W69" i="13"/>
  <c r="V69" i="13"/>
  <c r="U69" i="13"/>
  <c r="T69" i="13"/>
  <c r="S69" i="13"/>
  <c r="R69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E69" i="13"/>
  <c r="D69" i="13"/>
  <c r="C69" i="13"/>
  <c r="B69" i="13"/>
  <c r="B40" i="13"/>
  <c r="C40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B41" i="13"/>
  <c r="C41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B42" i="13"/>
  <c r="C42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B43" i="13"/>
  <c r="C43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B44" i="13"/>
  <c r="C44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B45" i="13"/>
  <c r="C45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B46" i="13"/>
  <c r="C46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B47" i="13"/>
  <c r="C47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B48" i="13"/>
  <c r="C48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W39" i="13"/>
  <c r="V39" i="13"/>
  <c r="U39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B39" i="13"/>
  <c r="B9" i="13"/>
  <c r="C9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B10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B11" i="13"/>
  <c r="C11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B12" i="13"/>
  <c r="C12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B13" i="13"/>
  <c r="C13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B14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B15" i="13"/>
  <c r="C15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B16" i="13"/>
  <c r="C16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B17" i="13"/>
  <c r="C17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F52" i="13"/>
  <c r="E52" i="13"/>
  <c r="D52" i="13"/>
  <c r="C52" i="13"/>
  <c r="B52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B31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B32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B33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B34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C35" i="12"/>
  <c r="D35" i="12"/>
  <c r="E35" i="12"/>
  <c r="F35" i="12"/>
  <c r="G35" i="12"/>
  <c r="H35" i="12"/>
  <c r="I35" i="12"/>
  <c r="J35" i="12"/>
  <c r="K35" i="12"/>
  <c r="L35" i="12"/>
  <c r="M35" i="12"/>
  <c r="N35" i="12"/>
  <c r="O35" i="12"/>
  <c r="P35" i="12"/>
  <c r="Q35" i="12"/>
  <c r="R35" i="12"/>
  <c r="S35" i="12"/>
  <c r="T35" i="12"/>
  <c r="U35" i="12"/>
  <c r="V35" i="12"/>
  <c r="W35" i="12"/>
  <c r="B36" i="12"/>
  <c r="C36" i="12"/>
  <c r="D36" i="12"/>
  <c r="E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R36" i="12"/>
  <c r="S36" i="12"/>
  <c r="T36" i="12"/>
  <c r="U36" i="12"/>
  <c r="V36" i="12"/>
  <c r="W36" i="12"/>
  <c r="B37" i="12"/>
  <c r="C37" i="12"/>
  <c r="D37" i="12"/>
  <c r="E37" i="12"/>
  <c r="F37" i="12"/>
  <c r="G37" i="12"/>
  <c r="H37" i="12"/>
  <c r="I37" i="12"/>
  <c r="J37" i="12"/>
  <c r="K37" i="12"/>
  <c r="L37" i="12"/>
  <c r="M37" i="12"/>
  <c r="N37" i="12"/>
  <c r="O37" i="12"/>
  <c r="P37" i="12"/>
  <c r="Q37" i="12"/>
  <c r="R37" i="12"/>
  <c r="S37" i="12"/>
  <c r="T37" i="12"/>
  <c r="U37" i="12"/>
  <c r="V37" i="12"/>
  <c r="W37" i="12"/>
  <c r="B38" i="12"/>
  <c r="C38" i="12"/>
  <c r="D38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U38" i="12"/>
  <c r="V38" i="12"/>
  <c r="W38" i="12"/>
  <c r="B39" i="12"/>
  <c r="C39" i="12"/>
  <c r="D39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B9" i="12"/>
  <c r="C9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B10" i="12"/>
  <c r="C10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B11" i="12"/>
  <c r="C11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B12" i="12"/>
  <c r="C12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B13" i="12"/>
  <c r="C13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B14" i="12"/>
  <c r="C14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B15" i="12"/>
  <c r="C15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B16" i="12"/>
  <c r="C16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B17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B32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B33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B34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B35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B36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B37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B38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B39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B40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B16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B17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H30" i="6" l="1"/>
  <c r="L7" i="12"/>
  <c r="W7" i="12"/>
  <c r="G7" i="12"/>
  <c r="F29" i="12"/>
  <c r="B29" i="12"/>
  <c r="F68" i="13"/>
  <c r="N68" i="13"/>
  <c r="M38" i="13"/>
  <c r="Q38" i="13"/>
  <c r="W68" i="13"/>
  <c r="C7" i="13"/>
  <c r="G7" i="13"/>
  <c r="K7" i="13"/>
  <c r="O7" i="13"/>
  <c r="S7" i="13"/>
  <c r="W7" i="13"/>
  <c r="E38" i="13"/>
  <c r="E68" i="13"/>
  <c r="I68" i="13"/>
  <c r="M68" i="13"/>
  <c r="Q68" i="13"/>
  <c r="U68" i="13"/>
  <c r="C68" i="13"/>
  <c r="G68" i="13"/>
  <c r="K68" i="13"/>
  <c r="O68" i="13"/>
  <c r="S68" i="13"/>
  <c r="L38" i="13"/>
  <c r="T38" i="13"/>
  <c r="D38" i="13"/>
  <c r="V68" i="13"/>
  <c r="B7" i="13"/>
  <c r="F7" i="13"/>
  <c r="J7" i="13"/>
  <c r="N7" i="13"/>
  <c r="R7" i="13"/>
  <c r="V7" i="13"/>
  <c r="C38" i="13"/>
  <c r="G38" i="13"/>
  <c r="K38" i="13"/>
  <c r="O38" i="13"/>
  <c r="S38" i="13"/>
  <c r="W38" i="13"/>
  <c r="I38" i="13"/>
  <c r="U38" i="13"/>
  <c r="H38" i="13"/>
  <c r="P38" i="13"/>
  <c r="E7" i="13"/>
  <c r="I7" i="13"/>
  <c r="M7" i="13"/>
  <c r="Q7" i="13"/>
  <c r="U7" i="13"/>
  <c r="D68" i="13"/>
  <c r="H68" i="13"/>
  <c r="L68" i="13"/>
  <c r="P68" i="13"/>
  <c r="T68" i="13"/>
  <c r="B68" i="13"/>
  <c r="J68" i="13"/>
  <c r="R68" i="13"/>
  <c r="D7" i="13"/>
  <c r="H7" i="13"/>
  <c r="L7" i="13"/>
  <c r="P7" i="13"/>
  <c r="T7" i="13"/>
  <c r="B38" i="13"/>
  <c r="F38" i="13"/>
  <c r="J38" i="13"/>
  <c r="N38" i="13"/>
  <c r="R38" i="13"/>
  <c r="V38" i="13"/>
  <c r="E7" i="12"/>
  <c r="I7" i="12"/>
  <c r="M7" i="12"/>
  <c r="Q7" i="12"/>
  <c r="U7" i="12"/>
  <c r="C7" i="12"/>
  <c r="K7" i="12"/>
  <c r="O7" i="12"/>
  <c r="S7" i="12"/>
  <c r="E29" i="12"/>
  <c r="I29" i="12"/>
  <c r="M29" i="12"/>
  <c r="Q29" i="12"/>
  <c r="U29" i="12"/>
  <c r="D7" i="12"/>
  <c r="T7" i="12"/>
  <c r="J29" i="12"/>
  <c r="N29" i="12"/>
  <c r="R29" i="12"/>
  <c r="V29" i="12"/>
  <c r="H7" i="12"/>
  <c r="P7" i="12"/>
  <c r="B7" i="12"/>
  <c r="F7" i="12"/>
  <c r="J7" i="12"/>
  <c r="N7" i="12"/>
  <c r="R7" i="12"/>
  <c r="V7" i="12"/>
  <c r="C29" i="12"/>
  <c r="G29" i="12"/>
  <c r="K29" i="12"/>
  <c r="O29" i="12"/>
  <c r="S29" i="12"/>
  <c r="W29" i="12"/>
  <c r="D29" i="12"/>
  <c r="H29" i="12"/>
  <c r="L29" i="12"/>
  <c r="P29" i="12"/>
  <c r="T29" i="12"/>
  <c r="F8" i="6"/>
  <c r="N8" i="6"/>
  <c r="M30" i="6"/>
  <c r="B8" i="6"/>
  <c r="F30" i="6"/>
  <c r="V30" i="6"/>
  <c r="O8" i="6"/>
  <c r="P30" i="6"/>
  <c r="J30" i="6"/>
  <c r="B30" i="6"/>
  <c r="N30" i="6"/>
  <c r="R30" i="6"/>
  <c r="S8" i="6"/>
  <c r="G8" i="6"/>
  <c r="R8" i="6"/>
  <c r="J8" i="6"/>
  <c r="S30" i="6"/>
  <c r="K30" i="6"/>
  <c r="C30" i="6"/>
  <c r="Q30" i="6"/>
  <c r="E30" i="6"/>
  <c r="W8" i="6"/>
  <c r="K8" i="6"/>
  <c r="C8" i="6"/>
  <c r="V8" i="6"/>
  <c r="W30" i="6"/>
  <c r="O30" i="6"/>
  <c r="G30" i="6"/>
  <c r="U30" i="6"/>
  <c r="I30" i="6"/>
  <c r="D30" i="6"/>
  <c r="L30" i="6"/>
  <c r="T30" i="6"/>
  <c r="D8" i="6"/>
  <c r="H8" i="6"/>
  <c r="L8" i="6"/>
  <c r="P8" i="6"/>
  <c r="T8" i="6"/>
  <c r="E8" i="6"/>
  <c r="I8" i="6"/>
  <c r="M8" i="6"/>
  <c r="Q8" i="6"/>
  <c r="U8" i="6"/>
  <c r="B10" i="5" l="1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B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B8" i="20" l="1"/>
  <c r="B22" i="20" s="1"/>
  <c r="B9" i="20"/>
  <c r="B23" i="20" s="1"/>
  <c r="B7" i="20"/>
  <c r="B21" i="20" s="1"/>
  <c r="B11" i="20"/>
  <c r="B25" i="20" s="1"/>
  <c r="B13" i="20"/>
  <c r="B27" i="20" s="1"/>
  <c r="B15" i="20"/>
  <c r="B29" i="20" s="1"/>
  <c r="B9" i="17"/>
  <c r="B10" i="17"/>
  <c r="B11" i="17"/>
  <c r="B10" i="20"/>
  <c r="B24" i="20" s="1"/>
  <c r="B14" i="20"/>
  <c r="B28" i="20" s="1"/>
  <c r="B12" i="17"/>
  <c r="B13" i="17"/>
  <c r="B14" i="17"/>
  <c r="B15" i="17"/>
  <c r="B16" i="17"/>
  <c r="B17" i="17"/>
  <c r="B8" i="17"/>
  <c r="B12" i="20"/>
  <c r="B26" i="20" s="1"/>
  <c r="B16" i="20"/>
  <c r="B30" i="20" s="1"/>
  <c r="D9" i="5"/>
  <c r="D8" i="20"/>
  <c r="D22" i="20" s="1"/>
  <c r="D9" i="20"/>
  <c r="D23" i="20" s="1"/>
  <c r="D7" i="20"/>
  <c r="D21" i="20" s="1"/>
  <c r="D10" i="20"/>
  <c r="D24" i="20" s="1"/>
  <c r="D12" i="20"/>
  <c r="D26" i="20" s="1"/>
  <c r="D14" i="20"/>
  <c r="D28" i="20" s="1"/>
  <c r="D16" i="20"/>
  <c r="D30" i="20" s="1"/>
  <c r="D9" i="17"/>
  <c r="D10" i="17"/>
  <c r="D11" i="17"/>
  <c r="D11" i="20"/>
  <c r="D25" i="20" s="1"/>
  <c r="D15" i="20"/>
  <c r="D29" i="20" s="1"/>
  <c r="D12" i="17"/>
  <c r="D13" i="17"/>
  <c r="D14" i="17"/>
  <c r="D15" i="17"/>
  <c r="D16" i="17"/>
  <c r="D17" i="17"/>
  <c r="D8" i="17"/>
  <c r="D13" i="20"/>
  <c r="D27" i="20" s="1"/>
  <c r="F8" i="20"/>
  <c r="F22" i="20" s="1"/>
  <c r="F9" i="20"/>
  <c r="F23" i="20" s="1"/>
  <c r="F7" i="20"/>
  <c r="F21" i="20" s="1"/>
  <c r="F11" i="20"/>
  <c r="F25" i="20" s="1"/>
  <c r="F13" i="20"/>
  <c r="F27" i="20" s="1"/>
  <c r="F15" i="20"/>
  <c r="F29" i="20" s="1"/>
  <c r="F9" i="17"/>
  <c r="F10" i="17"/>
  <c r="F11" i="17"/>
  <c r="F12" i="20"/>
  <c r="F26" i="20" s="1"/>
  <c r="F16" i="20"/>
  <c r="F30" i="20" s="1"/>
  <c r="F12" i="17"/>
  <c r="F13" i="17"/>
  <c r="F14" i="17"/>
  <c r="F15" i="17"/>
  <c r="F16" i="17"/>
  <c r="F17" i="17"/>
  <c r="F14" i="20"/>
  <c r="F28" i="20" s="1"/>
  <c r="F10" i="20"/>
  <c r="F24" i="20" s="1"/>
  <c r="F8" i="17"/>
  <c r="H9" i="5"/>
  <c r="H8" i="20"/>
  <c r="H22" i="20" s="1"/>
  <c r="H9" i="20"/>
  <c r="H23" i="20" s="1"/>
  <c r="H7" i="20"/>
  <c r="H21" i="20" s="1"/>
  <c r="H10" i="20"/>
  <c r="H24" i="20" s="1"/>
  <c r="H12" i="20"/>
  <c r="H26" i="20" s="1"/>
  <c r="H14" i="20"/>
  <c r="H28" i="20" s="1"/>
  <c r="H16" i="20"/>
  <c r="H30" i="20" s="1"/>
  <c r="H9" i="17"/>
  <c r="H10" i="17"/>
  <c r="H13" i="20"/>
  <c r="H27" i="20" s="1"/>
  <c r="H11" i="17"/>
  <c r="H12" i="17"/>
  <c r="H13" i="17"/>
  <c r="H14" i="17"/>
  <c r="H15" i="17"/>
  <c r="H16" i="17"/>
  <c r="H17" i="17"/>
  <c r="H11" i="20"/>
  <c r="H25" i="20" s="1"/>
  <c r="H8" i="17"/>
  <c r="H15" i="20"/>
  <c r="H29" i="20" s="1"/>
  <c r="J8" i="20"/>
  <c r="J22" i="20" s="1"/>
  <c r="J9" i="20"/>
  <c r="J23" i="20" s="1"/>
  <c r="J7" i="20"/>
  <c r="J21" i="20" s="1"/>
  <c r="J11" i="20"/>
  <c r="J25" i="20" s="1"/>
  <c r="J13" i="20"/>
  <c r="J27" i="20" s="1"/>
  <c r="J15" i="20"/>
  <c r="J29" i="20" s="1"/>
  <c r="J9" i="17"/>
  <c r="J10" i="17"/>
  <c r="J10" i="20"/>
  <c r="J24" i="20" s="1"/>
  <c r="J14" i="20"/>
  <c r="J28" i="20" s="1"/>
  <c r="J11" i="17"/>
  <c r="J12" i="17"/>
  <c r="J13" i="17"/>
  <c r="J14" i="17"/>
  <c r="J15" i="17"/>
  <c r="J16" i="17"/>
  <c r="J17" i="17"/>
  <c r="J16" i="20"/>
  <c r="J30" i="20" s="1"/>
  <c r="J12" i="20"/>
  <c r="J26" i="20" s="1"/>
  <c r="J8" i="17"/>
  <c r="L9" i="5"/>
  <c r="L8" i="20"/>
  <c r="L22" i="20" s="1"/>
  <c r="L9" i="20"/>
  <c r="L23" i="20" s="1"/>
  <c r="L7" i="20"/>
  <c r="L21" i="20" s="1"/>
  <c r="L10" i="20"/>
  <c r="L24" i="20" s="1"/>
  <c r="L12" i="20"/>
  <c r="L26" i="20" s="1"/>
  <c r="L14" i="20"/>
  <c r="L28" i="20" s="1"/>
  <c r="L16" i="20"/>
  <c r="L30" i="20" s="1"/>
  <c r="L9" i="17"/>
  <c r="L10" i="17"/>
  <c r="L11" i="20"/>
  <c r="L25" i="20" s="1"/>
  <c r="L15" i="20"/>
  <c r="L29" i="20" s="1"/>
  <c r="L11" i="17"/>
  <c r="L12" i="17"/>
  <c r="L13" i="17"/>
  <c r="L14" i="17"/>
  <c r="L15" i="17"/>
  <c r="L16" i="17"/>
  <c r="L17" i="17"/>
  <c r="L13" i="20"/>
  <c r="L27" i="20" s="1"/>
  <c r="L8" i="17"/>
  <c r="N8" i="20"/>
  <c r="N22" i="20" s="1"/>
  <c r="N9" i="20"/>
  <c r="N23" i="20" s="1"/>
  <c r="N7" i="20"/>
  <c r="N21" i="20" s="1"/>
  <c r="N11" i="20"/>
  <c r="N25" i="20" s="1"/>
  <c r="N13" i="20"/>
  <c r="N27" i="20" s="1"/>
  <c r="N15" i="20"/>
  <c r="N29" i="20" s="1"/>
  <c r="N9" i="17"/>
  <c r="N10" i="17"/>
  <c r="N12" i="20"/>
  <c r="N26" i="20" s="1"/>
  <c r="N16" i="20"/>
  <c r="N30" i="20" s="1"/>
  <c r="N11" i="17"/>
  <c r="N12" i="17"/>
  <c r="N13" i="17"/>
  <c r="N14" i="17"/>
  <c r="N15" i="17"/>
  <c r="N16" i="17"/>
  <c r="N17" i="17"/>
  <c r="N10" i="20"/>
  <c r="N24" i="20" s="1"/>
  <c r="N14" i="20"/>
  <c r="N28" i="20" s="1"/>
  <c r="N8" i="17"/>
  <c r="P9" i="5"/>
  <c r="P8" i="20"/>
  <c r="P22" i="20" s="1"/>
  <c r="P7" i="20"/>
  <c r="P21" i="20" s="1"/>
  <c r="P10" i="20"/>
  <c r="P24" i="20" s="1"/>
  <c r="P12" i="20"/>
  <c r="P26" i="20" s="1"/>
  <c r="P14" i="20"/>
  <c r="P28" i="20" s="1"/>
  <c r="P16" i="20"/>
  <c r="P30" i="20" s="1"/>
  <c r="P9" i="17"/>
  <c r="P10" i="17"/>
  <c r="P9" i="20"/>
  <c r="P23" i="20" s="1"/>
  <c r="P13" i="20"/>
  <c r="P27" i="20" s="1"/>
  <c r="P11" i="17"/>
  <c r="P12" i="17"/>
  <c r="P13" i="17"/>
  <c r="P14" i="17"/>
  <c r="P15" i="17"/>
  <c r="P16" i="17"/>
  <c r="P17" i="17"/>
  <c r="P15" i="20"/>
  <c r="P29" i="20" s="1"/>
  <c r="P8" i="17"/>
  <c r="P11" i="20"/>
  <c r="P25" i="20" s="1"/>
  <c r="R8" i="20"/>
  <c r="R22" i="20" s="1"/>
  <c r="R7" i="20"/>
  <c r="R21" i="20" s="1"/>
  <c r="R9" i="20"/>
  <c r="R23" i="20" s="1"/>
  <c r="R11" i="20"/>
  <c r="R25" i="20" s="1"/>
  <c r="R13" i="20"/>
  <c r="R27" i="20" s="1"/>
  <c r="R15" i="20"/>
  <c r="R29" i="20" s="1"/>
  <c r="R9" i="17"/>
  <c r="R10" i="17"/>
  <c r="R10" i="20"/>
  <c r="R24" i="20" s="1"/>
  <c r="R14" i="20"/>
  <c r="R28" i="20" s="1"/>
  <c r="R11" i="17"/>
  <c r="R12" i="17"/>
  <c r="R13" i="17"/>
  <c r="R14" i="17"/>
  <c r="R15" i="17"/>
  <c r="R16" i="17"/>
  <c r="R17" i="17"/>
  <c r="R12" i="20"/>
  <c r="R26" i="20" s="1"/>
  <c r="R16" i="20"/>
  <c r="R30" i="20" s="1"/>
  <c r="R8" i="17"/>
  <c r="T9" i="5"/>
  <c r="T8" i="20"/>
  <c r="T22" i="20" s="1"/>
  <c r="T7" i="20"/>
  <c r="T21" i="20" s="1"/>
  <c r="T10" i="20"/>
  <c r="T24" i="20" s="1"/>
  <c r="T12" i="20"/>
  <c r="T26" i="20" s="1"/>
  <c r="T14" i="20"/>
  <c r="T28" i="20" s="1"/>
  <c r="T16" i="20"/>
  <c r="T30" i="20" s="1"/>
  <c r="T9" i="17"/>
  <c r="T10" i="17"/>
  <c r="T11" i="20"/>
  <c r="T25" i="20" s="1"/>
  <c r="T15" i="20"/>
  <c r="T29" i="20" s="1"/>
  <c r="T11" i="17"/>
  <c r="T12" i="17"/>
  <c r="T13" i="17"/>
  <c r="T14" i="17"/>
  <c r="T15" i="17"/>
  <c r="T16" i="17"/>
  <c r="T17" i="17"/>
  <c r="T9" i="20"/>
  <c r="T23" i="20" s="1"/>
  <c r="T8" i="17"/>
  <c r="T13" i="20"/>
  <c r="T27" i="20" s="1"/>
  <c r="V8" i="20"/>
  <c r="V22" i="20" s="1"/>
  <c r="V7" i="20"/>
  <c r="V21" i="20" s="1"/>
  <c r="V9" i="20"/>
  <c r="V23" i="20" s="1"/>
  <c r="V11" i="20"/>
  <c r="V25" i="20" s="1"/>
  <c r="V13" i="20"/>
  <c r="V27" i="20" s="1"/>
  <c r="V15" i="20"/>
  <c r="V29" i="20" s="1"/>
  <c r="V9" i="17"/>
  <c r="V10" i="17"/>
  <c r="V12" i="20"/>
  <c r="V26" i="20" s="1"/>
  <c r="V16" i="20"/>
  <c r="V30" i="20" s="1"/>
  <c r="V11" i="17"/>
  <c r="V12" i="17"/>
  <c r="V13" i="17"/>
  <c r="V14" i="17"/>
  <c r="V15" i="17"/>
  <c r="V16" i="17"/>
  <c r="V17" i="17"/>
  <c r="V14" i="20"/>
  <c r="V28" i="20" s="1"/>
  <c r="V10" i="20"/>
  <c r="V24" i="20" s="1"/>
  <c r="V8" i="17"/>
  <c r="B33" i="17"/>
  <c r="B31" i="17"/>
  <c r="B29" i="17"/>
  <c r="B28" i="17"/>
  <c r="B27" i="17"/>
  <c r="B26" i="17"/>
  <c r="B25" i="17"/>
  <c r="B30" i="17"/>
  <c r="B24" i="17"/>
  <c r="B32" i="17"/>
  <c r="D32" i="17"/>
  <c r="D30" i="17"/>
  <c r="D29" i="17"/>
  <c r="D28" i="17"/>
  <c r="D27" i="17"/>
  <c r="D26" i="17"/>
  <c r="D25" i="17"/>
  <c r="D31" i="17"/>
  <c r="D33" i="17"/>
  <c r="D24" i="17"/>
  <c r="F33" i="17"/>
  <c r="F31" i="17"/>
  <c r="F29" i="17"/>
  <c r="F28" i="17"/>
  <c r="F27" i="17"/>
  <c r="F26" i="17"/>
  <c r="F25" i="17"/>
  <c r="F32" i="17"/>
  <c r="F24" i="17"/>
  <c r="F30" i="17"/>
  <c r="H32" i="17"/>
  <c r="H30" i="17"/>
  <c r="H28" i="17"/>
  <c r="H27" i="17"/>
  <c r="H26" i="17"/>
  <c r="H25" i="17"/>
  <c r="H33" i="17"/>
  <c r="H29" i="17"/>
  <c r="H31" i="17"/>
  <c r="H24" i="17"/>
  <c r="J33" i="17"/>
  <c r="J31" i="17"/>
  <c r="J29" i="17"/>
  <c r="J28" i="17"/>
  <c r="J27" i="17"/>
  <c r="J26" i="17"/>
  <c r="J25" i="17"/>
  <c r="J30" i="17"/>
  <c r="J24" i="17"/>
  <c r="J32" i="17"/>
  <c r="L32" i="17"/>
  <c r="L30" i="17"/>
  <c r="L28" i="17"/>
  <c r="L27" i="17"/>
  <c r="L26" i="17"/>
  <c r="L25" i="17"/>
  <c r="L31" i="17"/>
  <c r="L33" i="17"/>
  <c r="L29" i="17"/>
  <c r="L24" i="17"/>
  <c r="N33" i="17"/>
  <c r="N31" i="17"/>
  <c r="N29" i="17"/>
  <c r="N28" i="17"/>
  <c r="N27" i="17"/>
  <c r="N26" i="17"/>
  <c r="N25" i="17"/>
  <c r="N32" i="17"/>
  <c r="N24" i="17"/>
  <c r="N30" i="17"/>
  <c r="P32" i="17"/>
  <c r="P30" i="17"/>
  <c r="P28" i="17"/>
  <c r="P27" i="17"/>
  <c r="P26" i="17"/>
  <c r="P25" i="17"/>
  <c r="P33" i="17"/>
  <c r="P29" i="17"/>
  <c r="P24" i="17"/>
  <c r="P31" i="17"/>
  <c r="R33" i="17"/>
  <c r="R31" i="17"/>
  <c r="R29" i="17"/>
  <c r="R28" i="17"/>
  <c r="R27" i="17"/>
  <c r="R26" i="17"/>
  <c r="R25" i="17"/>
  <c r="R30" i="17"/>
  <c r="R24" i="17"/>
  <c r="R32" i="17"/>
  <c r="T32" i="17"/>
  <c r="T30" i="17"/>
  <c r="T28" i="17"/>
  <c r="T27" i="17"/>
  <c r="T26" i="17"/>
  <c r="T25" i="17"/>
  <c r="T31" i="17"/>
  <c r="T29" i="17"/>
  <c r="T33" i="17"/>
  <c r="T24" i="17"/>
  <c r="V33" i="17"/>
  <c r="V31" i="17"/>
  <c r="V29" i="17"/>
  <c r="V28" i="17"/>
  <c r="V27" i="17"/>
  <c r="V26" i="17"/>
  <c r="V25" i="17"/>
  <c r="V32" i="17"/>
  <c r="V24" i="17"/>
  <c r="V30" i="17"/>
  <c r="W82" i="12"/>
  <c r="W61" i="12"/>
  <c r="W63" i="6"/>
  <c r="U82" i="12"/>
  <c r="U61" i="12"/>
  <c r="U63" i="6"/>
  <c r="S82" i="12"/>
  <c r="S61" i="12"/>
  <c r="S63" i="6"/>
  <c r="Q82" i="12"/>
  <c r="Q61" i="12"/>
  <c r="Q63" i="6"/>
  <c r="O82" i="12"/>
  <c r="O61" i="12"/>
  <c r="O63" i="6"/>
  <c r="M82" i="12"/>
  <c r="M61" i="12"/>
  <c r="M63" i="6"/>
  <c r="K82" i="12"/>
  <c r="K61" i="12"/>
  <c r="K63" i="6"/>
  <c r="I82" i="12"/>
  <c r="I61" i="12"/>
  <c r="I63" i="6"/>
  <c r="G82" i="12"/>
  <c r="G61" i="12"/>
  <c r="G63" i="6"/>
  <c r="E82" i="12"/>
  <c r="E61" i="12"/>
  <c r="E63" i="6"/>
  <c r="C82" i="12"/>
  <c r="C61" i="12"/>
  <c r="C63" i="6"/>
  <c r="W81" i="12"/>
  <c r="W60" i="12"/>
  <c r="W62" i="6"/>
  <c r="U81" i="12"/>
  <c r="U60" i="12"/>
  <c r="U62" i="6"/>
  <c r="S81" i="12"/>
  <c r="S60" i="12"/>
  <c r="S62" i="6"/>
  <c r="Q81" i="12"/>
  <c r="Q60" i="12"/>
  <c r="Q62" i="6"/>
  <c r="O81" i="12"/>
  <c r="O60" i="12"/>
  <c r="O62" i="6"/>
  <c r="M81" i="12"/>
  <c r="M60" i="12"/>
  <c r="M62" i="6"/>
  <c r="K81" i="12"/>
  <c r="K60" i="12"/>
  <c r="K62" i="6"/>
  <c r="I81" i="12"/>
  <c r="I60" i="12"/>
  <c r="I62" i="6"/>
  <c r="G81" i="12"/>
  <c r="G60" i="12"/>
  <c r="G62" i="6"/>
  <c r="E81" i="12"/>
  <c r="E60" i="12"/>
  <c r="E62" i="6"/>
  <c r="C81" i="12"/>
  <c r="C60" i="12"/>
  <c r="C62" i="6"/>
  <c r="W80" i="12"/>
  <c r="W59" i="12"/>
  <c r="W61" i="6"/>
  <c r="U80" i="12"/>
  <c r="U59" i="12"/>
  <c r="U61" i="6"/>
  <c r="S80" i="12"/>
  <c r="S59" i="12"/>
  <c r="S61" i="6"/>
  <c r="Q80" i="12"/>
  <c r="Q59" i="12"/>
  <c r="Q61" i="6"/>
  <c r="O80" i="12"/>
  <c r="O59" i="12"/>
  <c r="O61" i="6"/>
  <c r="M80" i="12"/>
  <c r="M59" i="12"/>
  <c r="M61" i="6"/>
  <c r="K80" i="12"/>
  <c r="K59" i="12"/>
  <c r="K61" i="6"/>
  <c r="I80" i="12"/>
  <c r="I59" i="12"/>
  <c r="I61" i="6"/>
  <c r="G80" i="12"/>
  <c r="G59" i="12"/>
  <c r="G61" i="6"/>
  <c r="E80" i="12"/>
  <c r="E59" i="12"/>
  <c r="E61" i="6"/>
  <c r="C80" i="12"/>
  <c r="C59" i="12"/>
  <c r="C61" i="6"/>
  <c r="W79" i="12"/>
  <c r="W58" i="12"/>
  <c r="W60" i="6"/>
  <c r="U79" i="12"/>
  <c r="U58" i="12"/>
  <c r="U60" i="6"/>
  <c r="S79" i="12"/>
  <c r="S58" i="12"/>
  <c r="S60" i="6"/>
  <c r="Q79" i="12"/>
  <c r="Q58" i="12"/>
  <c r="Q60" i="6"/>
  <c r="O79" i="12"/>
  <c r="O58" i="12"/>
  <c r="O60" i="6"/>
  <c r="M79" i="12"/>
  <c r="M58" i="12"/>
  <c r="M60" i="6"/>
  <c r="K79" i="12"/>
  <c r="K58" i="12"/>
  <c r="K60" i="6"/>
  <c r="I79" i="12"/>
  <c r="I58" i="12"/>
  <c r="I60" i="6"/>
  <c r="G79" i="12"/>
  <c r="G58" i="12"/>
  <c r="G60" i="6"/>
  <c r="E79" i="12"/>
  <c r="E58" i="12"/>
  <c r="E60" i="6"/>
  <c r="C79" i="12"/>
  <c r="C58" i="12"/>
  <c r="C60" i="6"/>
  <c r="W78" i="12"/>
  <c r="W57" i="12"/>
  <c r="W59" i="6"/>
  <c r="U78" i="12"/>
  <c r="U57" i="12"/>
  <c r="U59" i="6"/>
  <c r="S78" i="12"/>
  <c r="S57" i="12"/>
  <c r="S59" i="6"/>
  <c r="Q78" i="12"/>
  <c r="Q57" i="12"/>
  <c r="Q59" i="6"/>
  <c r="O78" i="12"/>
  <c r="O57" i="12"/>
  <c r="O59" i="6"/>
  <c r="M78" i="12"/>
  <c r="M57" i="12"/>
  <c r="M59" i="6"/>
  <c r="K78" i="12"/>
  <c r="K57" i="12"/>
  <c r="K59" i="6"/>
  <c r="I78" i="12"/>
  <c r="I57" i="12"/>
  <c r="I59" i="6"/>
  <c r="G78" i="12"/>
  <c r="G57" i="12"/>
  <c r="G59" i="6"/>
  <c r="E78" i="12"/>
  <c r="E57" i="12"/>
  <c r="E59" i="6"/>
  <c r="C78" i="12"/>
  <c r="C57" i="12"/>
  <c r="C59" i="6"/>
  <c r="W77" i="12"/>
  <c r="W56" i="12"/>
  <c r="W58" i="6"/>
  <c r="U77" i="12"/>
  <c r="U56" i="12"/>
  <c r="U58" i="6"/>
  <c r="S77" i="12"/>
  <c r="S56" i="12"/>
  <c r="S58" i="6"/>
  <c r="Q77" i="12"/>
  <c r="Q56" i="12"/>
  <c r="Q58" i="6"/>
  <c r="O77" i="12"/>
  <c r="O56" i="12"/>
  <c r="O58" i="6"/>
  <c r="M77" i="12"/>
  <c r="M56" i="12"/>
  <c r="M58" i="6"/>
  <c r="K77" i="12"/>
  <c r="K56" i="12"/>
  <c r="K58" i="6"/>
  <c r="I77" i="12"/>
  <c r="I56" i="12"/>
  <c r="I58" i="6"/>
  <c r="G77" i="12"/>
  <c r="G56" i="12"/>
  <c r="G58" i="6"/>
  <c r="E77" i="12"/>
  <c r="E56" i="12"/>
  <c r="E58" i="6"/>
  <c r="C77" i="12"/>
  <c r="C56" i="12"/>
  <c r="C58" i="6"/>
  <c r="W76" i="12"/>
  <c r="W55" i="12"/>
  <c r="W57" i="6"/>
  <c r="U76" i="12"/>
  <c r="U55" i="12"/>
  <c r="U57" i="6"/>
  <c r="S76" i="12"/>
  <c r="S55" i="12"/>
  <c r="S57" i="6"/>
  <c r="Q76" i="12"/>
  <c r="Q55" i="12"/>
  <c r="Q57" i="6"/>
  <c r="O76" i="12"/>
  <c r="O55" i="12"/>
  <c r="O57" i="6"/>
  <c r="M76" i="12"/>
  <c r="M55" i="12"/>
  <c r="M57" i="6"/>
  <c r="K76" i="12"/>
  <c r="K55" i="12"/>
  <c r="K57" i="6"/>
  <c r="I76" i="12"/>
  <c r="I55" i="12"/>
  <c r="I57" i="6"/>
  <c r="G76" i="12"/>
  <c r="G55" i="12"/>
  <c r="G57" i="6"/>
  <c r="E76" i="12"/>
  <c r="E55" i="12"/>
  <c r="E57" i="6"/>
  <c r="C76" i="12"/>
  <c r="C55" i="12"/>
  <c r="C57" i="6"/>
  <c r="W75" i="12"/>
  <c r="W54" i="12"/>
  <c r="W56" i="6"/>
  <c r="U75" i="12"/>
  <c r="U54" i="12"/>
  <c r="U56" i="6"/>
  <c r="S75" i="12"/>
  <c r="S54" i="12"/>
  <c r="S56" i="6"/>
  <c r="Q75" i="12"/>
  <c r="Q54" i="12"/>
  <c r="Q56" i="6"/>
  <c r="O75" i="12"/>
  <c r="O54" i="12"/>
  <c r="O56" i="6"/>
  <c r="M75" i="12"/>
  <c r="M54" i="12"/>
  <c r="M56" i="6"/>
  <c r="K75" i="12"/>
  <c r="K54" i="12"/>
  <c r="K56" i="6"/>
  <c r="I75" i="12"/>
  <c r="I54" i="12"/>
  <c r="I56" i="6"/>
  <c r="G75" i="12"/>
  <c r="G54" i="12"/>
  <c r="G56" i="6"/>
  <c r="E75" i="12"/>
  <c r="E54" i="12"/>
  <c r="E56" i="6"/>
  <c r="C75" i="12"/>
  <c r="C54" i="12"/>
  <c r="C56" i="6"/>
  <c r="W74" i="12"/>
  <c r="W53" i="12"/>
  <c r="W55" i="6"/>
  <c r="U74" i="12"/>
  <c r="U53" i="12"/>
  <c r="U55" i="6"/>
  <c r="S74" i="12"/>
  <c r="S53" i="12"/>
  <c r="S55" i="6"/>
  <c r="Q74" i="12"/>
  <c r="Q53" i="12"/>
  <c r="Q55" i="6"/>
  <c r="O74" i="12"/>
  <c r="O53" i="12"/>
  <c r="O55" i="6"/>
  <c r="M74" i="12"/>
  <c r="M53" i="12"/>
  <c r="M55" i="6"/>
  <c r="K74" i="12"/>
  <c r="K53" i="12"/>
  <c r="K55" i="6"/>
  <c r="I74" i="12"/>
  <c r="I53" i="12"/>
  <c r="I55" i="6"/>
  <c r="G74" i="12"/>
  <c r="G53" i="12"/>
  <c r="G55" i="6"/>
  <c r="E74" i="12"/>
  <c r="E53" i="12"/>
  <c r="E55" i="6"/>
  <c r="C74" i="12"/>
  <c r="C53" i="12"/>
  <c r="C55" i="6"/>
  <c r="W52" i="12"/>
  <c r="W54" i="6"/>
  <c r="W73" i="12"/>
  <c r="U73" i="12"/>
  <c r="U52" i="12"/>
  <c r="U54" i="6"/>
  <c r="S52" i="12"/>
  <c r="S54" i="6"/>
  <c r="S73" i="12"/>
  <c r="Q73" i="12"/>
  <c r="Q52" i="12"/>
  <c r="Q54" i="6"/>
  <c r="O52" i="12"/>
  <c r="O54" i="6"/>
  <c r="O73" i="12"/>
  <c r="M73" i="12"/>
  <c r="M52" i="12"/>
  <c r="M54" i="6"/>
  <c r="K52" i="12"/>
  <c r="K54" i="6"/>
  <c r="K73" i="12"/>
  <c r="I73" i="12"/>
  <c r="I52" i="12"/>
  <c r="I54" i="6"/>
  <c r="G52" i="12"/>
  <c r="G54" i="6"/>
  <c r="G73" i="12"/>
  <c r="E73" i="12"/>
  <c r="E52" i="12"/>
  <c r="E54" i="6"/>
  <c r="C52" i="12"/>
  <c r="C54" i="6"/>
  <c r="C73" i="12"/>
  <c r="C9" i="20"/>
  <c r="C23" i="20" s="1"/>
  <c r="C10" i="20"/>
  <c r="C24" i="20" s="1"/>
  <c r="C11" i="20"/>
  <c r="C25" i="20" s="1"/>
  <c r="C12" i="20"/>
  <c r="C26" i="20" s="1"/>
  <c r="C13" i="20"/>
  <c r="C27" i="20" s="1"/>
  <c r="C14" i="20"/>
  <c r="C28" i="20" s="1"/>
  <c r="C15" i="20"/>
  <c r="C29" i="20" s="1"/>
  <c r="C16" i="20"/>
  <c r="C30" i="20" s="1"/>
  <c r="C8" i="20"/>
  <c r="C22" i="20" s="1"/>
  <c r="C7" i="20"/>
  <c r="C21" i="20" s="1"/>
  <c r="C10" i="17"/>
  <c r="C8" i="17"/>
  <c r="C9" i="17"/>
  <c r="C13" i="17"/>
  <c r="C15" i="17"/>
  <c r="C17" i="17"/>
  <c r="C11" i="17"/>
  <c r="C12" i="17"/>
  <c r="C14" i="17"/>
  <c r="C16" i="17"/>
  <c r="E8" i="20"/>
  <c r="E22" i="20" s="1"/>
  <c r="E10" i="20"/>
  <c r="E24" i="20" s="1"/>
  <c r="E11" i="20"/>
  <c r="E25" i="20" s="1"/>
  <c r="E12" i="20"/>
  <c r="E26" i="20" s="1"/>
  <c r="E13" i="20"/>
  <c r="E27" i="20" s="1"/>
  <c r="E14" i="20"/>
  <c r="E28" i="20" s="1"/>
  <c r="E15" i="20"/>
  <c r="E29" i="20" s="1"/>
  <c r="E16" i="20"/>
  <c r="E30" i="20" s="1"/>
  <c r="E9" i="20"/>
  <c r="E23" i="20" s="1"/>
  <c r="E9" i="17"/>
  <c r="E11" i="17"/>
  <c r="E8" i="17"/>
  <c r="E7" i="20"/>
  <c r="E21" i="20" s="1"/>
  <c r="E10" i="17"/>
  <c r="E12" i="17"/>
  <c r="E14" i="17"/>
  <c r="E16" i="17"/>
  <c r="E13" i="17"/>
  <c r="E15" i="17"/>
  <c r="E17" i="17"/>
  <c r="G9" i="20"/>
  <c r="G23" i="20" s="1"/>
  <c r="G10" i="20"/>
  <c r="G24" i="20" s="1"/>
  <c r="G11" i="20"/>
  <c r="G25" i="20" s="1"/>
  <c r="G12" i="20"/>
  <c r="G26" i="20" s="1"/>
  <c r="G13" i="20"/>
  <c r="G27" i="20" s="1"/>
  <c r="G14" i="20"/>
  <c r="G28" i="20" s="1"/>
  <c r="G15" i="20"/>
  <c r="G29" i="20" s="1"/>
  <c r="G16" i="20"/>
  <c r="G30" i="20" s="1"/>
  <c r="G7" i="20"/>
  <c r="G21" i="20" s="1"/>
  <c r="G8" i="20"/>
  <c r="G22" i="20" s="1"/>
  <c r="G10" i="17"/>
  <c r="G8" i="17"/>
  <c r="G11" i="17"/>
  <c r="G13" i="17"/>
  <c r="G15" i="17"/>
  <c r="G17" i="17"/>
  <c r="G9" i="17"/>
  <c r="G12" i="17"/>
  <c r="G14" i="17"/>
  <c r="G16" i="17"/>
  <c r="I8" i="20"/>
  <c r="I22" i="20" s="1"/>
  <c r="I10" i="20"/>
  <c r="I24" i="20" s="1"/>
  <c r="I11" i="20"/>
  <c r="I25" i="20" s="1"/>
  <c r="I12" i="20"/>
  <c r="I26" i="20" s="1"/>
  <c r="I13" i="20"/>
  <c r="I27" i="20" s="1"/>
  <c r="I14" i="20"/>
  <c r="I28" i="20" s="1"/>
  <c r="I15" i="20"/>
  <c r="I29" i="20" s="1"/>
  <c r="I16" i="20"/>
  <c r="I30" i="20" s="1"/>
  <c r="I7" i="20"/>
  <c r="I21" i="20" s="1"/>
  <c r="I9" i="17"/>
  <c r="I8" i="17"/>
  <c r="I12" i="17"/>
  <c r="I14" i="17"/>
  <c r="I16" i="17"/>
  <c r="I9" i="20"/>
  <c r="I23" i="20" s="1"/>
  <c r="I10" i="17"/>
  <c r="I11" i="17"/>
  <c r="I13" i="17"/>
  <c r="I15" i="17"/>
  <c r="I17" i="17"/>
  <c r="K9" i="20"/>
  <c r="K23" i="20" s="1"/>
  <c r="K10" i="20"/>
  <c r="K24" i="20" s="1"/>
  <c r="K11" i="20"/>
  <c r="K25" i="20" s="1"/>
  <c r="K12" i="20"/>
  <c r="K26" i="20" s="1"/>
  <c r="K13" i="20"/>
  <c r="K27" i="20" s="1"/>
  <c r="K14" i="20"/>
  <c r="K28" i="20" s="1"/>
  <c r="K15" i="20"/>
  <c r="K29" i="20" s="1"/>
  <c r="K16" i="20"/>
  <c r="K30" i="20" s="1"/>
  <c r="K8" i="20"/>
  <c r="K22" i="20" s="1"/>
  <c r="K7" i="20"/>
  <c r="K21" i="20" s="1"/>
  <c r="K10" i="17"/>
  <c r="K8" i="17"/>
  <c r="K9" i="17"/>
  <c r="K11" i="17"/>
  <c r="K13" i="17"/>
  <c r="K15" i="17"/>
  <c r="K17" i="17"/>
  <c r="K12" i="17"/>
  <c r="K14" i="17"/>
  <c r="K16" i="17"/>
  <c r="M8" i="20"/>
  <c r="M22" i="20" s="1"/>
  <c r="M10" i="20"/>
  <c r="M24" i="20" s="1"/>
  <c r="M11" i="20"/>
  <c r="M25" i="20" s="1"/>
  <c r="M12" i="20"/>
  <c r="M26" i="20" s="1"/>
  <c r="M13" i="20"/>
  <c r="M27" i="20" s="1"/>
  <c r="M14" i="20"/>
  <c r="M28" i="20" s="1"/>
  <c r="M15" i="20"/>
  <c r="M29" i="20" s="1"/>
  <c r="M16" i="20"/>
  <c r="M30" i="20" s="1"/>
  <c r="M9" i="20"/>
  <c r="M23" i="20" s="1"/>
  <c r="M9" i="17"/>
  <c r="M8" i="17"/>
  <c r="M10" i="17"/>
  <c r="M12" i="17"/>
  <c r="M14" i="17"/>
  <c r="M16" i="17"/>
  <c r="M7" i="20"/>
  <c r="M21" i="20" s="1"/>
  <c r="M11" i="17"/>
  <c r="M13" i="17"/>
  <c r="M15" i="17"/>
  <c r="M17" i="17"/>
  <c r="O9" i="20"/>
  <c r="O23" i="20" s="1"/>
  <c r="O10" i="20"/>
  <c r="O24" i="20" s="1"/>
  <c r="O11" i="20"/>
  <c r="O25" i="20" s="1"/>
  <c r="O12" i="20"/>
  <c r="O26" i="20" s="1"/>
  <c r="O13" i="20"/>
  <c r="O27" i="20" s="1"/>
  <c r="O14" i="20"/>
  <c r="O28" i="20" s="1"/>
  <c r="O15" i="20"/>
  <c r="O29" i="20" s="1"/>
  <c r="O16" i="20"/>
  <c r="O30" i="20" s="1"/>
  <c r="O7" i="20"/>
  <c r="O21" i="20" s="1"/>
  <c r="O10" i="17"/>
  <c r="O8" i="17"/>
  <c r="O8" i="20"/>
  <c r="O22" i="20" s="1"/>
  <c r="O11" i="17"/>
  <c r="O13" i="17"/>
  <c r="O15" i="17"/>
  <c r="O17" i="17"/>
  <c r="O9" i="17"/>
  <c r="O12" i="17"/>
  <c r="O14" i="17"/>
  <c r="O16" i="17"/>
  <c r="Q8" i="20"/>
  <c r="Q22" i="20" s="1"/>
  <c r="Q9" i="20"/>
  <c r="Q23" i="20" s="1"/>
  <c r="Q10" i="20"/>
  <c r="Q24" i="20" s="1"/>
  <c r="Q11" i="20"/>
  <c r="Q25" i="20" s="1"/>
  <c r="Q12" i="20"/>
  <c r="Q26" i="20" s="1"/>
  <c r="Q13" i="20"/>
  <c r="Q27" i="20" s="1"/>
  <c r="Q14" i="20"/>
  <c r="Q28" i="20" s="1"/>
  <c r="Q15" i="20"/>
  <c r="Q29" i="20" s="1"/>
  <c r="Q16" i="20"/>
  <c r="Q30" i="20" s="1"/>
  <c r="Q7" i="20"/>
  <c r="Q21" i="20" s="1"/>
  <c r="Q9" i="17"/>
  <c r="Q8" i="17"/>
  <c r="Q12" i="17"/>
  <c r="Q14" i="17"/>
  <c r="Q16" i="17"/>
  <c r="Q10" i="17"/>
  <c r="Q11" i="17"/>
  <c r="Q13" i="17"/>
  <c r="Q15" i="17"/>
  <c r="Q17" i="17"/>
  <c r="S9" i="20"/>
  <c r="S23" i="20" s="1"/>
  <c r="S10" i="20"/>
  <c r="S24" i="20" s="1"/>
  <c r="S11" i="20"/>
  <c r="S25" i="20" s="1"/>
  <c r="S12" i="20"/>
  <c r="S26" i="20" s="1"/>
  <c r="S13" i="20"/>
  <c r="S27" i="20" s="1"/>
  <c r="S14" i="20"/>
  <c r="S28" i="20" s="1"/>
  <c r="S15" i="20"/>
  <c r="S29" i="20" s="1"/>
  <c r="S16" i="20"/>
  <c r="S30" i="20" s="1"/>
  <c r="S8" i="20"/>
  <c r="S22" i="20" s="1"/>
  <c r="S7" i="20"/>
  <c r="S21" i="20" s="1"/>
  <c r="S10" i="17"/>
  <c r="S8" i="17"/>
  <c r="S9" i="17"/>
  <c r="S11" i="17"/>
  <c r="S13" i="17"/>
  <c r="S15" i="17"/>
  <c r="S17" i="17"/>
  <c r="S12" i="17"/>
  <c r="S14" i="17"/>
  <c r="S16" i="17"/>
  <c r="U8" i="20"/>
  <c r="U22" i="20" s="1"/>
  <c r="U9" i="20"/>
  <c r="U23" i="20" s="1"/>
  <c r="U10" i="20"/>
  <c r="U24" i="20" s="1"/>
  <c r="U11" i="20"/>
  <c r="U25" i="20" s="1"/>
  <c r="U12" i="20"/>
  <c r="U26" i="20" s="1"/>
  <c r="U13" i="20"/>
  <c r="U27" i="20" s="1"/>
  <c r="U14" i="20"/>
  <c r="U28" i="20" s="1"/>
  <c r="U15" i="20"/>
  <c r="U29" i="20" s="1"/>
  <c r="U16" i="20"/>
  <c r="U30" i="20" s="1"/>
  <c r="U9" i="17"/>
  <c r="U8" i="17"/>
  <c r="U7" i="20"/>
  <c r="U21" i="20" s="1"/>
  <c r="U10" i="17"/>
  <c r="U12" i="17"/>
  <c r="U14" i="17"/>
  <c r="U16" i="17"/>
  <c r="U11" i="17"/>
  <c r="U13" i="17"/>
  <c r="U15" i="17"/>
  <c r="U17" i="17"/>
  <c r="W9" i="20"/>
  <c r="W23" i="20" s="1"/>
  <c r="W10" i="20"/>
  <c r="W24" i="20" s="1"/>
  <c r="W11" i="20"/>
  <c r="W25" i="20" s="1"/>
  <c r="W12" i="20"/>
  <c r="W26" i="20" s="1"/>
  <c r="W13" i="20"/>
  <c r="W27" i="20" s="1"/>
  <c r="W14" i="20"/>
  <c r="W28" i="20" s="1"/>
  <c r="W15" i="20"/>
  <c r="W29" i="20" s="1"/>
  <c r="W16" i="20"/>
  <c r="W30" i="20" s="1"/>
  <c r="W7" i="20"/>
  <c r="W21" i="20" s="1"/>
  <c r="W8" i="20"/>
  <c r="W22" i="20" s="1"/>
  <c r="W10" i="17"/>
  <c r="W8" i="17"/>
  <c r="W11" i="17"/>
  <c r="W13" i="17"/>
  <c r="W15" i="17"/>
  <c r="W17" i="17"/>
  <c r="W9" i="17"/>
  <c r="W12" i="17"/>
  <c r="W14" i="17"/>
  <c r="W16" i="17"/>
  <c r="C33" i="17"/>
  <c r="C32" i="17"/>
  <c r="C31" i="17"/>
  <c r="C30" i="17"/>
  <c r="C24" i="17"/>
  <c r="C29" i="17"/>
  <c r="C27" i="17"/>
  <c r="C25" i="17"/>
  <c r="C28" i="17"/>
  <c r="C26" i="17"/>
  <c r="E33" i="17"/>
  <c r="E32" i="17"/>
  <c r="E31" i="17"/>
  <c r="E30" i="17"/>
  <c r="E24" i="17"/>
  <c r="E28" i="17"/>
  <c r="E26" i="17"/>
  <c r="E29" i="17"/>
  <c r="E25" i="17"/>
  <c r="E27" i="17"/>
  <c r="G33" i="17"/>
  <c r="G32" i="17"/>
  <c r="G31" i="17"/>
  <c r="G30" i="17"/>
  <c r="G29" i="17"/>
  <c r="G24" i="17"/>
  <c r="G27" i="17"/>
  <c r="G25" i="17"/>
  <c r="G26" i="17"/>
  <c r="G28" i="17"/>
  <c r="I33" i="17"/>
  <c r="I32" i="17"/>
  <c r="I31" i="17"/>
  <c r="I30" i="17"/>
  <c r="I29" i="17"/>
  <c r="I24" i="17"/>
  <c r="I28" i="17"/>
  <c r="I26" i="17"/>
  <c r="I27" i="17"/>
  <c r="I25" i="17"/>
  <c r="K33" i="17"/>
  <c r="K32" i="17"/>
  <c r="K31" i="17"/>
  <c r="K30" i="17"/>
  <c r="K29" i="17"/>
  <c r="K24" i="17"/>
  <c r="K27" i="17"/>
  <c r="K25" i="17"/>
  <c r="K28" i="17"/>
  <c r="K26" i="17"/>
  <c r="M33" i="17"/>
  <c r="M32" i="17"/>
  <c r="M31" i="17"/>
  <c r="M30" i="17"/>
  <c r="M29" i="17"/>
  <c r="M24" i="17"/>
  <c r="M28" i="17"/>
  <c r="M26" i="17"/>
  <c r="M25" i="17"/>
  <c r="M27" i="17"/>
  <c r="O33" i="17"/>
  <c r="O32" i="17"/>
  <c r="O31" i="17"/>
  <c r="O30" i="17"/>
  <c r="O29" i="17"/>
  <c r="O24" i="17"/>
  <c r="O27" i="17"/>
  <c r="O25" i="17"/>
  <c r="O26" i="17"/>
  <c r="O28" i="17"/>
  <c r="Q33" i="17"/>
  <c r="Q32" i="17"/>
  <c r="Q31" i="17"/>
  <c r="Q30" i="17"/>
  <c r="Q29" i="17"/>
  <c r="Q24" i="17"/>
  <c r="Q28" i="17"/>
  <c r="Q26" i="17"/>
  <c r="Q27" i="17"/>
  <c r="Q25" i="17"/>
  <c r="S33" i="17"/>
  <c r="S32" i="17"/>
  <c r="S31" i="17"/>
  <c r="S30" i="17"/>
  <c r="S29" i="17"/>
  <c r="S24" i="17"/>
  <c r="S27" i="17"/>
  <c r="S25" i="17"/>
  <c r="S28" i="17"/>
  <c r="S26" i="17"/>
  <c r="U33" i="17"/>
  <c r="U32" i="17"/>
  <c r="U31" i="17"/>
  <c r="U30" i="17"/>
  <c r="U29" i="17"/>
  <c r="U24" i="17"/>
  <c r="U28" i="17"/>
  <c r="U26" i="17"/>
  <c r="U25" i="17"/>
  <c r="U27" i="17"/>
  <c r="W33" i="17"/>
  <c r="W32" i="17"/>
  <c r="W31" i="17"/>
  <c r="W30" i="17"/>
  <c r="W29" i="17"/>
  <c r="W24" i="17"/>
  <c r="W27" i="17"/>
  <c r="W25" i="17"/>
  <c r="W26" i="17"/>
  <c r="W28" i="17"/>
  <c r="V82" i="12"/>
  <c r="V61" i="12"/>
  <c r="V63" i="6"/>
  <c r="T61" i="12"/>
  <c r="T63" i="6"/>
  <c r="T82" i="12"/>
  <c r="R82" i="12"/>
  <c r="R61" i="12"/>
  <c r="R63" i="6"/>
  <c r="P61" i="12"/>
  <c r="P63" i="6"/>
  <c r="P82" i="12"/>
  <c r="N82" i="12"/>
  <c r="N61" i="12"/>
  <c r="N63" i="6"/>
  <c r="L61" i="12"/>
  <c r="L63" i="6"/>
  <c r="L82" i="12"/>
  <c r="J82" i="12"/>
  <c r="J61" i="12"/>
  <c r="J63" i="6"/>
  <c r="H61" i="12"/>
  <c r="H63" i="6"/>
  <c r="H82" i="12"/>
  <c r="F82" i="12"/>
  <c r="F61" i="12"/>
  <c r="F63" i="6"/>
  <c r="D61" i="12"/>
  <c r="D63" i="6"/>
  <c r="D82" i="12"/>
  <c r="B82" i="12"/>
  <c r="B61" i="12"/>
  <c r="B63" i="6"/>
  <c r="V60" i="12"/>
  <c r="V62" i="6"/>
  <c r="V81" i="12"/>
  <c r="T81" i="12"/>
  <c r="T60" i="12"/>
  <c r="T62" i="6"/>
  <c r="R60" i="12"/>
  <c r="R62" i="6"/>
  <c r="R81" i="12"/>
  <c r="P81" i="12"/>
  <c r="P60" i="12"/>
  <c r="P62" i="6"/>
  <c r="N60" i="12"/>
  <c r="N62" i="6"/>
  <c r="N81" i="12"/>
  <c r="L81" i="12"/>
  <c r="L60" i="12"/>
  <c r="L62" i="6"/>
  <c r="J60" i="12"/>
  <c r="J62" i="6"/>
  <c r="J81" i="12"/>
  <c r="H81" i="12"/>
  <c r="H60" i="12"/>
  <c r="H62" i="6"/>
  <c r="F60" i="12"/>
  <c r="F62" i="6"/>
  <c r="F81" i="12"/>
  <c r="D81" i="12"/>
  <c r="D60" i="12"/>
  <c r="D62" i="6"/>
  <c r="B60" i="12"/>
  <c r="B62" i="6"/>
  <c r="B81" i="12"/>
  <c r="V80" i="12"/>
  <c r="V59" i="12"/>
  <c r="V61" i="6"/>
  <c r="T59" i="12"/>
  <c r="T61" i="6"/>
  <c r="T80" i="12"/>
  <c r="R80" i="12"/>
  <c r="R59" i="12"/>
  <c r="R61" i="6"/>
  <c r="P59" i="12"/>
  <c r="P61" i="6"/>
  <c r="P80" i="12"/>
  <c r="N80" i="12"/>
  <c r="N59" i="12"/>
  <c r="N61" i="6"/>
  <c r="L59" i="12"/>
  <c r="L61" i="6"/>
  <c r="L80" i="12"/>
  <c r="J80" i="12"/>
  <c r="J59" i="12"/>
  <c r="J61" i="6"/>
  <c r="H59" i="12"/>
  <c r="H61" i="6"/>
  <c r="H80" i="12"/>
  <c r="F80" i="12"/>
  <c r="F59" i="12"/>
  <c r="F61" i="6"/>
  <c r="D59" i="12"/>
  <c r="D61" i="6"/>
  <c r="D80" i="12"/>
  <c r="B80" i="12"/>
  <c r="B59" i="12"/>
  <c r="B61" i="6"/>
  <c r="V58" i="12"/>
  <c r="V60" i="6"/>
  <c r="V79" i="12"/>
  <c r="T79" i="12"/>
  <c r="T58" i="12"/>
  <c r="T60" i="6"/>
  <c r="R58" i="12"/>
  <c r="R60" i="6"/>
  <c r="R79" i="12"/>
  <c r="P79" i="12"/>
  <c r="P58" i="12"/>
  <c r="P60" i="6"/>
  <c r="N58" i="12"/>
  <c r="N60" i="6"/>
  <c r="N79" i="12"/>
  <c r="L79" i="12"/>
  <c r="L58" i="12"/>
  <c r="L60" i="6"/>
  <c r="J58" i="12"/>
  <c r="J60" i="6"/>
  <c r="J79" i="12"/>
  <c r="H79" i="12"/>
  <c r="H58" i="12"/>
  <c r="H60" i="6"/>
  <c r="F58" i="12"/>
  <c r="F60" i="6"/>
  <c r="F79" i="12"/>
  <c r="D79" i="12"/>
  <c r="D58" i="12"/>
  <c r="D60" i="6"/>
  <c r="B58" i="12"/>
  <c r="B60" i="6"/>
  <c r="B79" i="12"/>
  <c r="V78" i="12"/>
  <c r="V57" i="12"/>
  <c r="V59" i="6"/>
  <c r="T59" i="6"/>
  <c r="T78" i="12"/>
  <c r="T57" i="12"/>
  <c r="R78" i="12"/>
  <c r="R57" i="12"/>
  <c r="R59" i="6"/>
  <c r="P59" i="6"/>
  <c r="P78" i="12"/>
  <c r="P57" i="12"/>
  <c r="N78" i="12"/>
  <c r="N57" i="12"/>
  <c r="N59" i="6"/>
  <c r="L59" i="6"/>
  <c r="L78" i="12"/>
  <c r="L57" i="12"/>
  <c r="J78" i="12"/>
  <c r="J57" i="12"/>
  <c r="J59" i="6"/>
  <c r="H59" i="6"/>
  <c r="H78" i="12"/>
  <c r="H57" i="12"/>
  <c r="F78" i="12"/>
  <c r="F57" i="12"/>
  <c r="F59" i="6"/>
  <c r="D59" i="6"/>
  <c r="D78" i="12"/>
  <c r="D57" i="12"/>
  <c r="B78" i="12"/>
  <c r="B57" i="12"/>
  <c r="B59" i="6"/>
  <c r="V58" i="6"/>
  <c r="V77" i="12"/>
  <c r="V56" i="12"/>
  <c r="T77" i="12"/>
  <c r="T56" i="12"/>
  <c r="T58" i="6"/>
  <c r="R58" i="6"/>
  <c r="R77" i="12"/>
  <c r="R56" i="12"/>
  <c r="P77" i="12"/>
  <c r="P56" i="12"/>
  <c r="P58" i="6"/>
  <c r="N58" i="6"/>
  <c r="N77" i="12"/>
  <c r="N56" i="12"/>
  <c r="L77" i="12"/>
  <c r="L56" i="12"/>
  <c r="L58" i="6"/>
  <c r="J58" i="6"/>
  <c r="J77" i="12"/>
  <c r="J56" i="12"/>
  <c r="H77" i="12"/>
  <c r="H56" i="12"/>
  <c r="H58" i="6"/>
  <c r="F58" i="6"/>
  <c r="F77" i="12"/>
  <c r="F56" i="12"/>
  <c r="D77" i="12"/>
  <c r="D56" i="12"/>
  <c r="D58" i="6"/>
  <c r="B58" i="6"/>
  <c r="B77" i="12"/>
  <c r="B56" i="12"/>
  <c r="V76" i="12"/>
  <c r="V55" i="12"/>
  <c r="V57" i="6"/>
  <c r="T57" i="6"/>
  <c r="T76" i="12"/>
  <c r="T55" i="12"/>
  <c r="R76" i="12"/>
  <c r="R55" i="12"/>
  <c r="R57" i="6"/>
  <c r="P57" i="6"/>
  <c r="P76" i="12"/>
  <c r="P55" i="12"/>
  <c r="N76" i="12"/>
  <c r="N55" i="12"/>
  <c r="N57" i="6"/>
  <c r="L57" i="6"/>
  <c r="L76" i="12"/>
  <c r="L55" i="12"/>
  <c r="J76" i="12"/>
  <c r="J55" i="12"/>
  <c r="J57" i="6"/>
  <c r="H57" i="6"/>
  <c r="H76" i="12"/>
  <c r="H55" i="12"/>
  <c r="F76" i="12"/>
  <c r="F55" i="12"/>
  <c r="F57" i="6"/>
  <c r="D57" i="6"/>
  <c r="D76" i="12"/>
  <c r="D55" i="12"/>
  <c r="B76" i="12"/>
  <c r="B55" i="12"/>
  <c r="B57" i="6"/>
  <c r="V56" i="6"/>
  <c r="V75" i="12"/>
  <c r="V54" i="12"/>
  <c r="T75" i="12"/>
  <c r="T54" i="12"/>
  <c r="T56" i="6"/>
  <c r="R56" i="6"/>
  <c r="R75" i="12"/>
  <c r="R54" i="12"/>
  <c r="P75" i="12"/>
  <c r="P54" i="12"/>
  <c r="P56" i="6"/>
  <c r="N56" i="6"/>
  <c r="N75" i="12"/>
  <c r="N54" i="12"/>
  <c r="L75" i="12"/>
  <c r="L54" i="12"/>
  <c r="L56" i="6"/>
  <c r="J56" i="6"/>
  <c r="J75" i="12"/>
  <c r="J54" i="12"/>
  <c r="H75" i="12"/>
  <c r="H54" i="12"/>
  <c r="H56" i="6"/>
  <c r="F56" i="6"/>
  <c r="F75" i="12"/>
  <c r="F54" i="12"/>
  <c r="D75" i="12"/>
  <c r="D54" i="12"/>
  <c r="D56" i="6"/>
  <c r="B56" i="6"/>
  <c r="B75" i="12"/>
  <c r="B54" i="12"/>
  <c r="V74" i="12"/>
  <c r="V53" i="12"/>
  <c r="V55" i="6"/>
  <c r="T55" i="6"/>
  <c r="T74" i="12"/>
  <c r="T53" i="12"/>
  <c r="R74" i="12"/>
  <c r="R53" i="12"/>
  <c r="R55" i="6"/>
  <c r="P55" i="6"/>
  <c r="P74" i="12"/>
  <c r="P53" i="12"/>
  <c r="N74" i="12"/>
  <c r="N53" i="12"/>
  <c r="N55" i="6"/>
  <c r="L55" i="6"/>
  <c r="L74" i="12"/>
  <c r="L53" i="12"/>
  <c r="J74" i="12"/>
  <c r="J53" i="12"/>
  <c r="J55" i="6"/>
  <c r="H55" i="6"/>
  <c r="H74" i="12"/>
  <c r="H53" i="12"/>
  <c r="F74" i="12"/>
  <c r="F53" i="12"/>
  <c r="F55" i="6"/>
  <c r="D55" i="6"/>
  <c r="D74" i="12"/>
  <c r="D53" i="12"/>
  <c r="B74" i="12"/>
  <c r="B53" i="12"/>
  <c r="B55" i="6"/>
  <c r="V73" i="12"/>
  <c r="V52" i="12"/>
  <c r="V54" i="6"/>
  <c r="T73" i="12"/>
  <c r="T52" i="12"/>
  <c r="T51" i="12" s="1"/>
  <c r="T54" i="6"/>
  <c r="R73" i="12"/>
  <c r="R52" i="12"/>
  <c r="R54" i="6"/>
  <c r="P73" i="12"/>
  <c r="P52" i="12"/>
  <c r="P54" i="6"/>
  <c r="N73" i="12"/>
  <c r="N52" i="12"/>
  <c r="N54" i="6"/>
  <c r="L73" i="12"/>
  <c r="L52" i="12"/>
  <c r="L51" i="12" s="1"/>
  <c r="L54" i="6"/>
  <c r="J73" i="12"/>
  <c r="J52" i="12"/>
  <c r="J54" i="6"/>
  <c r="H73" i="12"/>
  <c r="H52" i="12"/>
  <c r="H51" i="12" s="1"/>
  <c r="H54" i="6"/>
  <c r="F73" i="12"/>
  <c r="F52" i="12"/>
  <c r="F54" i="6"/>
  <c r="D73" i="12"/>
  <c r="D52" i="12"/>
  <c r="D51" i="12" s="1"/>
  <c r="D54" i="6"/>
  <c r="B73" i="12"/>
  <c r="B52" i="12"/>
  <c r="B54" i="6"/>
  <c r="C9" i="5"/>
  <c r="G9" i="5"/>
  <c r="K9" i="5"/>
  <c r="O9" i="5"/>
  <c r="S9" i="5"/>
  <c r="W9" i="5"/>
  <c r="E9" i="5"/>
  <c r="I9" i="5"/>
  <c r="M9" i="5"/>
  <c r="Q9" i="5"/>
  <c r="U9" i="5"/>
  <c r="J9" i="5"/>
  <c r="R9" i="5"/>
  <c r="V9" i="5"/>
  <c r="F9" i="5"/>
  <c r="N9" i="5"/>
  <c r="B9" i="5"/>
  <c r="P51" i="12" l="1"/>
  <c r="V23" i="17"/>
  <c r="N23" i="17"/>
  <c r="F23" i="17"/>
  <c r="T7" i="17"/>
  <c r="R23" i="17"/>
  <c r="J23" i="17"/>
  <c r="B23" i="17"/>
  <c r="R7" i="17"/>
  <c r="B51" i="12"/>
  <c r="D53" i="6"/>
  <c r="D72" i="12"/>
  <c r="F51" i="12"/>
  <c r="H53" i="6"/>
  <c r="H72" i="12"/>
  <c r="J51" i="12"/>
  <c r="L53" i="6"/>
  <c r="L72" i="12"/>
  <c r="N51" i="12"/>
  <c r="P53" i="6"/>
  <c r="R51" i="12"/>
  <c r="T53" i="6"/>
  <c r="T72" i="12"/>
  <c r="V51" i="12"/>
  <c r="E53" i="6"/>
  <c r="E72" i="12"/>
  <c r="K53" i="6"/>
  <c r="M53" i="6"/>
  <c r="M72" i="12"/>
  <c r="U53" i="6"/>
  <c r="U72" i="12"/>
  <c r="C51" i="12"/>
  <c r="G51" i="12"/>
  <c r="K51" i="12"/>
  <c r="O51" i="12"/>
  <c r="S51" i="12"/>
  <c r="W51" i="12"/>
  <c r="J7" i="17"/>
  <c r="D7" i="17"/>
  <c r="B7" i="17"/>
  <c r="E23" i="17"/>
  <c r="C23" i="17"/>
  <c r="W7" i="17"/>
  <c r="U7" i="17"/>
  <c r="S7" i="17"/>
  <c r="K7" i="17"/>
  <c r="I7" i="17"/>
  <c r="G7" i="17"/>
  <c r="C7" i="17"/>
  <c r="B53" i="6"/>
  <c r="B72" i="12"/>
  <c r="F53" i="6"/>
  <c r="J72" i="12"/>
  <c r="N53" i="6"/>
  <c r="R72" i="12"/>
  <c r="J53" i="6"/>
  <c r="R53" i="6"/>
  <c r="V53" i="6"/>
  <c r="P72" i="12"/>
  <c r="F72" i="12"/>
  <c r="N72" i="12"/>
  <c r="V72" i="12"/>
  <c r="W23" i="17"/>
  <c r="U23" i="17"/>
  <c r="S23" i="17"/>
  <c r="Q23" i="17"/>
  <c r="O23" i="17"/>
  <c r="M23" i="17"/>
  <c r="K23" i="17"/>
  <c r="I23" i="17"/>
  <c r="G23" i="17"/>
  <c r="Q7" i="17"/>
  <c r="O7" i="17"/>
  <c r="M7" i="17"/>
  <c r="E7" i="17"/>
  <c r="E51" i="12"/>
  <c r="I51" i="12"/>
  <c r="M51" i="12"/>
  <c r="Q51" i="12"/>
  <c r="U51" i="12"/>
  <c r="I53" i="6"/>
  <c r="I72" i="12"/>
  <c r="Q53" i="6"/>
  <c r="Q72" i="12"/>
  <c r="C53" i="6"/>
  <c r="C72" i="12"/>
  <c r="G53" i="6"/>
  <c r="G72" i="12"/>
  <c r="K72" i="12"/>
  <c r="O53" i="6"/>
  <c r="O72" i="12"/>
  <c r="S53" i="6"/>
  <c r="S72" i="12"/>
  <c r="W53" i="6"/>
  <c r="W72" i="12"/>
  <c r="T23" i="17"/>
  <c r="P23" i="17"/>
  <c r="L23" i="17"/>
  <c r="H23" i="17"/>
  <c r="D23" i="17"/>
  <c r="V7" i="17"/>
  <c r="P7" i="17"/>
  <c r="N7" i="17"/>
  <c r="L7" i="17"/>
  <c r="H7" i="17"/>
  <c r="F7" i="17"/>
</calcChain>
</file>

<file path=xl/sharedStrings.xml><?xml version="1.0" encoding="utf-8"?>
<sst xmlns="http://schemas.openxmlformats.org/spreadsheetml/2006/main" count="364" uniqueCount="61">
  <si>
    <t>YEAR</t>
  </si>
  <si>
    <t>Total all products</t>
  </si>
  <si>
    <t xml:space="preserve">        Cocoa</t>
  </si>
  <si>
    <t xml:space="preserve">        Miscellaneous chemical products, n.e.s.</t>
  </si>
  <si>
    <t xml:space="preserve">        Coffee and coffee substitutes</t>
  </si>
  <si>
    <t xml:space="preserve">        Crude vegetable materials, n.e.s.</t>
  </si>
  <si>
    <t xml:space="preserve">        Textile yarn</t>
  </si>
  <si>
    <t xml:space="preserve">        Electrical machinery &amp; apparatus, n.e.s.</t>
  </si>
  <si>
    <t xml:space="preserve">        Electric power machinery, and parts thereof</t>
  </si>
  <si>
    <t xml:space="preserve">        Fruit, preserved, and fruit preparations (no juice)</t>
  </si>
  <si>
    <t xml:space="preserve">        Mineral manufactures, n.e.s.</t>
  </si>
  <si>
    <t xml:space="preserve">        Metallic salts &amp; peroxysalts, of inorganic acids</t>
  </si>
  <si>
    <t>País</t>
  </si>
  <si>
    <t>Colombia</t>
  </si>
  <si>
    <t>Fuente: DANE- Series de Población</t>
  </si>
  <si>
    <t>Estadísticas de población Colombia- Argentina (1995-2016)</t>
  </si>
  <si>
    <t>Argentina</t>
  </si>
  <si>
    <t>Fuente: https://www.datosmacro.com/demografia/poblacion/argentina</t>
  </si>
  <si>
    <t>Exportaciones por Habitante (1995 - 2016)</t>
  </si>
  <si>
    <t>Importaciones por Habitante (1995 - 2016)</t>
  </si>
  <si>
    <t>Intercambio Comercial por Habitante (1995 - 2016)</t>
  </si>
  <si>
    <t>Apertura por Intercambio Comercial (1995 - 2016)</t>
  </si>
  <si>
    <t>Apertura por Importaciones  (1995 - 2016)</t>
  </si>
  <si>
    <t>Apertura por Exportaciones  (1995 - 2016)</t>
  </si>
  <si>
    <t>Producto interno bruto (PIB) (1995- 2016) Miles de millones de dólares</t>
  </si>
  <si>
    <t>Fuente:</t>
  </si>
  <si>
    <t>https://datos.bancomundial.org/indicador/NY.GDP.MKTP.CD?locations=CO</t>
  </si>
  <si>
    <t>Apertura por el Promedio Intercambio Comercial (1995 - 2016)</t>
  </si>
  <si>
    <t>Fuente: UNCTAD STAT</t>
  </si>
  <si>
    <t>Exportaciones Mundiales</t>
  </si>
  <si>
    <t>Importaciones Mundiales</t>
  </si>
  <si>
    <t>Peso Producto sobre el Total Exportado  (1995 - 2016)</t>
  </si>
  <si>
    <t>Peso Producto sobre el Total Importado  (1995 - 2016)</t>
  </si>
  <si>
    <t>Exportaciones de Colombia al Mundo</t>
  </si>
  <si>
    <t>Importaciones de Colombia al Mundo</t>
  </si>
  <si>
    <t>Indice de Ventajas Comparativas  (1995 - 2016)</t>
  </si>
  <si>
    <t>Indice de Balassa  (1995 - 2016)</t>
  </si>
  <si>
    <t>Interpretación (1995 - 2016)</t>
  </si>
  <si>
    <t>Indice de Grubel Lloyd  (1995 - 2016)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</si>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</sst>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0000_-;\-* #,##0.000000_-;_-* &quot;-&quot;??_-;_-@_-"/>
    <numFmt numFmtId="165" formatCode="_-* #,##0_-;\-* #,##0_-;_-* &quot;-&quot;??_-;_-@_-"/>
    <numFmt numFmtId="166" formatCode="0.000%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rgb="FF002060"/>
      <name val="Times New Roman"/>
      <family val="1"/>
    </font>
    <font>
      <b/>
      <sz val="11"/>
      <color theme="0"/>
      <name val="Times New Roman"/>
      <family val="1"/>
    </font>
    <font>
      <b/>
      <sz val="15"/>
      <color rgb="FF002060"/>
      <name val="Times New Roman"/>
      <family val="1"/>
    </font>
    <font>
      <b/>
      <shadow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/>
        <bgColor theme="8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</borders>
  <cellStyleXfs count="14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2" borderId="8" applyNumberFormat="0" applyAlignment="0" applyProtection="0"/>
    <xf numFmtId="0" fontId="2" fillId="3" borderId="0" applyNumberFormat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43" fontId="12" fillId="0" borderId="0" applyFont="0" applyFill="0" applyBorder="0" applyAlignment="0" applyProtection="0"/>
    <xf numFmtId="0" fontId="5" fillId="0" borderId="0"/>
    <xf numFmtId="9" fontId="12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8" fillId="0" borderId="0" xfId="3" applyFont="1"/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5" fillId="4" borderId="11" xfId="1" applyNumberFormat="1" applyFont="1" applyFill="1" applyBorder="1" applyAlignment="1">
      <alignment horizontal="center" vertical="center"/>
    </xf>
    <xf numFmtId="43" fontId="2" fillId="3" borderId="6" xfId="8" applyNumberFormat="1" applyFont="1" applyBorder="1" applyAlignment="1">
      <alignment horizontal="center" vertical="center"/>
    </xf>
    <xf numFmtId="43" fontId="2" fillId="3" borderId="7" xfId="8" applyNumberFormat="1" applyFont="1" applyBorder="1" applyAlignment="1">
      <alignment horizontal="center" vertical="center"/>
    </xf>
    <xf numFmtId="43" fontId="9" fillId="2" borderId="0" xfId="7" applyNumberFormat="1" applyFont="1" applyBorder="1" applyAlignment="1">
      <alignment horizontal="center" vertical="center"/>
    </xf>
    <xf numFmtId="43" fontId="9" fillId="2" borderId="3" xfId="7" applyNumberFormat="1" applyFont="1" applyBorder="1" applyAlignment="1">
      <alignment horizontal="center" vertical="center"/>
    </xf>
    <xf numFmtId="43" fontId="9" fillId="2" borderId="1" xfId="7" applyNumberFormat="1" applyFont="1" applyBorder="1" applyAlignment="1">
      <alignment horizontal="center" vertical="center"/>
    </xf>
    <xf numFmtId="43" fontId="9" fillId="2" borderId="5" xfId="7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2" borderId="2" xfId="7" applyFont="1" applyBorder="1" applyAlignment="1">
      <alignment horizontal="left" vertical="center"/>
    </xf>
    <xf numFmtId="0" fontId="9" fillId="2" borderId="4" xfId="7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4" borderId="11" xfId="1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0" fillId="3" borderId="9" xfId="8" applyFont="1" applyBorder="1" applyAlignment="1">
      <alignment horizontal="left" vertical="center"/>
    </xf>
    <xf numFmtId="43" fontId="10" fillId="3" borderId="6" xfId="8" applyNumberFormat="1" applyFont="1" applyBorder="1" applyAlignment="1">
      <alignment horizontal="center" vertical="center"/>
    </xf>
    <xf numFmtId="43" fontId="10" fillId="3" borderId="7" xfId="8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64" fontId="10" fillId="3" borderId="6" xfId="8" applyNumberFormat="1" applyFont="1" applyBorder="1" applyAlignment="1">
      <alignment horizontal="center" vertical="center"/>
    </xf>
    <xf numFmtId="164" fontId="9" fillId="2" borderId="0" xfId="7" applyNumberFormat="1" applyFont="1" applyBorder="1" applyAlignment="1">
      <alignment horizontal="center" vertical="center"/>
    </xf>
    <xf numFmtId="164" fontId="9" fillId="2" borderId="1" xfId="7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65" fontId="10" fillId="3" borderId="6" xfId="8" applyNumberFormat="1" applyFont="1" applyBorder="1" applyAlignment="1">
      <alignment horizontal="center" vertical="center"/>
    </xf>
    <xf numFmtId="165" fontId="10" fillId="3" borderId="0" xfId="8" applyNumberFormat="1" applyFont="1" applyBorder="1" applyAlignment="1">
      <alignment horizontal="center" vertical="center"/>
    </xf>
    <xf numFmtId="0" fontId="10" fillId="3" borderId="24" xfId="8" applyFont="1" applyBorder="1" applyAlignment="1">
      <alignment horizontal="center" vertical="center"/>
    </xf>
    <xf numFmtId="165" fontId="10" fillId="3" borderId="25" xfId="8" applyNumberFormat="1" applyFont="1" applyBorder="1" applyAlignment="1">
      <alignment horizontal="center" vertical="center"/>
    </xf>
    <xf numFmtId="165" fontId="10" fillId="3" borderId="26" xfId="8" applyNumberFormat="1" applyFont="1" applyBorder="1" applyAlignment="1">
      <alignment horizontal="center" vertical="center"/>
    </xf>
    <xf numFmtId="165" fontId="10" fillId="3" borderId="27" xfId="8" applyNumberFormat="1" applyFont="1" applyBorder="1" applyAlignment="1">
      <alignment horizontal="center" vertical="center"/>
    </xf>
    <xf numFmtId="0" fontId="11" fillId="4" borderId="10" xfId="1" applyNumberFormat="1" applyFont="1" applyFill="1" applyBorder="1" applyAlignment="1">
      <alignment horizontal="center" vertical="center"/>
    </xf>
    <xf numFmtId="0" fontId="10" fillId="3" borderId="28" xfId="8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65" fontId="9" fillId="2" borderId="1" xfId="7" applyNumberFormat="1" applyFont="1" applyBorder="1" applyAlignment="1">
      <alignment horizontal="center" vertical="center"/>
    </xf>
    <xf numFmtId="166" fontId="10" fillId="3" borderId="6" xfId="2" applyNumberFormat="1" applyFont="1" applyFill="1" applyBorder="1" applyAlignment="1">
      <alignment horizontal="center" vertical="center"/>
    </xf>
    <xf numFmtId="166" fontId="9" fillId="2" borderId="0" xfId="2" applyNumberFormat="1" applyFont="1" applyFill="1" applyBorder="1" applyAlignment="1">
      <alignment horizontal="center" vertical="center"/>
    </xf>
    <xf numFmtId="166" fontId="9" fillId="2" borderId="1" xfId="2" applyNumberFormat="1" applyFont="1" applyFill="1" applyBorder="1" applyAlignment="1">
      <alignment horizontal="center" vertical="center"/>
    </xf>
    <xf numFmtId="165" fontId="9" fillId="2" borderId="0" xfId="7" applyNumberFormat="1" applyFont="1" applyBorder="1" applyAlignment="1">
      <alignment horizontal="center" vertical="center"/>
    </xf>
    <xf numFmtId="41" fontId="10" fillId="3" borderId="9" xfId="6" applyNumberFormat="1" applyFont="1" applyFill="1" applyBorder="1" applyAlignment="1">
      <alignment horizontal="left" vertical="center"/>
    </xf>
    <xf numFmtId="41" fontId="10" fillId="3" borderId="6" xfId="6" applyNumberFormat="1" applyFont="1" applyFill="1" applyBorder="1" applyAlignment="1">
      <alignment horizontal="center" vertical="center"/>
    </xf>
    <xf numFmtId="41" fontId="0" fillId="0" borderId="0" xfId="6" applyNumberFormat="1" applyFont="1" applyAlignment="1">
      <alignment horizontal="center" vertical="center"/>
    </xf>
    <xf numFmtId="0" fontId="9" fillId="2" borderId="0" xfId="7" applyFont="1" applyBorder="1" applyAlignment="1">
      <alignment horizontal="center" vertical="center"/>
    </xf>
    <xf numFmtId="0" fontId="9" fillId="2" borderId="0" xfId="7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4">
    <cellStyle name="40% - Énfasis3" xfId="8" builtinId="39"/>
    <cellStyle name="Comma [0]" xfId="4"/>
    <cellStyle name="Currency [0]" xfId="5"/>
    <cellStyle name="Hipervínculo" xfId="3" builtinId="8"/>
    <cellStyle name="Hipervínculo 2" xfId="10"/>
    <cellStyle name="Millares 2" xfId="11"/>
    <cellStyle name="Moneda" xfId="6" builtinId="4"/>
    <cellStyle name="Normal" xfId="0" builtinId="0"/>
    <cellStyle name="Normal 2" xfId="1"/>
    <cellStyle name="Normal 2 2" xfId="9"/>
    <cellStyle name="Normal 3" xfId="12"/>
    <cellStyle name="Porcentaje" xfId="2" builtinId="5"/>
    <cellStyle name="Porcentual 2" xfId="13"/>
    <cellStyle name="Salida" xfId="7" builtinId="21"/>
  </cellStyles>
  <dxfs count="28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strike val="0"/>
        <outline val="0"/>
        <shadow val="0"/>
        <u val="none"/>
        <vertAlign val="baseline"/>
        <sz val="11"/>
        <color rgb="FF3F3F3F"/>
        <name val="Calibri"/>
        <scheme val="minor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3F3F3F"/>
        <name val="Calibri"/>
        <scheme val="minor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3F3F3F"/>
        <name val="Calibri"/>
        <scheme val="minor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3F3F3F"/>
        <name val="Calibri"/>
        <scheme val="minor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3F3F3F"/>
        <name val="Calibri"/>
        <scheme val="minor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3F3F3F"/>
        <name val="Calibri"/>
        <scheme val="minor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3F3F3F"/>
        <name val="Calibri"/>
        <scheme val="minor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3F3F3F"/>
        <name val="Calibri"/>
        <scheme val="minor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3F3F3F"/>
        <name val="Calibri"/>
        <scheme val="minor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3F3F3F"/>
        <name val="Calibri"/>
        <scheme val="minor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3F3F3F"/>
        <name val="Calibri"/>
        <scheme val="minor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3F3F3F"/>
        <name val="Calibri"/>
        <scheme val="minor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3F3F3F"/>
        <name val="Calibri"/>
        <scheme val="minor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3F3F3F"/>
        <name val="Calibri"/>
        <scheme val="minor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3F3F3F"/>
        <name val="Calibri"/>
        <scheme val="minor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3F3F3F"/>
        <name val="Calibri"/>
        <scheme val="minor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3F3F3F"/>
        <name val="Calibri"/>
        <scheme val="minor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3F3F3F"/>
        <name val="Calibri"/>
        <scheme val="minor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3F3F3F"/>
        <name val="Calibri"/>
        <scheme val="minor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3F3F3F"/>
        <name val="Calibri"/>
        <scheme val="minor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3F3F3F"/>
        <name val="Calibri"/>
        <scheme val="minor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3F3F3F"/>
        <name val="Calibri"/>
        <scheme val="minor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3F3F3F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'Productos Exportados'!$A$8</c:f>
              <c:strCache>
                <c:ptCount val="1"/>
                <c:pt idx="0">
                  <c:v>Total all products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'Productos Exportados'!$B$7:$W$7</c:f>
              <c:strCach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strCache>
            </c:strRef>
          </c:cat>
          <c:val>
            <c:numRef>
              <c:f>'Productos Exportados'!$B$8:$W$8</c:f>
              <c:numCache>
                <c:formatCode>_(* #,##0.00_);_(* \(#,##0.00\);_(* "-"??_);_(@_)</c:formatCode>
                <c:ptCount val="22"/>
                <c:pt idx="0">
                  <c:v>12601.843999999999</c:v>
                </c:pt>
                <c:pt idx="1">
                  <c:v>12315.356999999998</c:v>
                </c:pt>
                <c:pt idx="2">
                  <c:v>15196.192999999997</c:v>
                </c:pt>
                <c:pt idx="3">
                  <c:v>13471.81</c:v>
                </c:pt>
                <c:pt idx="4">
                  <c:v>9119.4699999999993</c:v>
                </c:pt>
                <c:pt idx="5">
                  <c:v>7058.1179999999986</c:v>
                </c:pt>
                <c:pt idx="6">
                  <c:v>4158.8190000000004</c:v>
                </c:pt>
                <c:pt idx="7">
                  <c:v>993.68700000000001</c:v>
                </c:pt>
                <c:pt idx="8">
                  <c:v>1304.55</c:v>
                </c:pt>
                <c:pt idx="9">
                  <c:v>1439.482</c:v>
                </c:pt>
                <c:pt idx="10">
                  <c:v>1611.0369999999998</c:v>
                </c:pt>
                <c:pt idx="11">
                  <c:v>2363.3520000000003</c:v>
                </c:pt>
                <c:pt idx="12">
                  <c:v>2869.0239999999999</c:v>
                </c:pt>
                <c:pt idx="13">
                  <c:v>3582.9400000000014</c:v>
                </c:pt>
                <c:pt idx="14">
                  <c:v>3572.6659999999993</c:v>
                </c:pt>
                <c:pt idx="15">
                  <c:v>4972.3409999999994</c:v>
                </c:pt>
                <c:pt idx="16">
                  <c:v>7666.2510000000002</c:v>
                </c:pt>
                <c:pt idx="17">
                  <c:v>9766.7309999999979</c:v>
                </c:pt>
                <c:pt idx="18">
                  <c:v>10356.351000000001</c:v>
                </c:pt>
                <c:pt idx="19">
                  <c:v>13861.231</c:v>
                </c:pt>
                <c:pt idx="20">
                  <c:v>13298.487999999998</c:v>
                </c:pt>
                <c:pt idx="21">
                  <c:v>13915.781999999997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64-4411-B9B8-6374477AC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639438992"/>
        <c:axId val="-639434096"/>
      </c:barChart>
      <c:catAx>
        <c:axId val="-63943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639434096"/>
        <c:crosses val="autoZero"/>
        <c:auto val="1"/>
        <c:lblAlgn val="ctr"/>
        <c:lblOffset val="100"/>
        <c:noMultiLvlLbl val="0"/>
      </c:catAx>
      <c:valAx>
        <c:axId val="-63943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639438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all products imports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'Productos Importados'!$A$7</c:f>
              <c:strCache>
                <c:ptCount val="1"/>
                <c:pt idx="0">
                  <c:v>Total all products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'Productos Importados'!$B$6:$W$6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'Productos Importados'!$B$7:$W$7</c:f>
              <c:numCache>
                <c:formatCode>_(* #,##0.00_);_(* \(#,##0.00\);_(* "-"??_);_(@_)</c:formatCode>
                <c:ptCount val="22"/>
                <c:pt idx="0">
                  <c:v>5217.942</c:v>
                </c:pt>
                <c:pt idx="1">
                  <c:v>5927.7070000000003</c:v>
                </c:pt>
                <c:pt idx="2">
                  <c:v>5201.5589999999993</c:v>
                </c:pt>
                <c:pt idx="3">
                  <c:v>6718.2160000000003</c:v>
                </c:pt>
                <c:pt idx="4">
                  <c:v>8804.94</c:v>
                </c:pt>
                <c:pt idx="5">
                  <c:v>8157.625</c:v>
                </c:pt>
                <c:pt idx="6">
                  <c:v>8337.6260000000002</c:v>
                </c:pt>
                <c:pt idx="7">
                  <c:v>9534.65</c:v>
                </c:pt>
                <c:pt idx="8">
                  <c:v>7208.0329999999994</c:v>
                </c:pt>
                <c:pt idx="9">
                  <c:v>8567.1949999999997</c:v>
                </c:pt>
                <c:pt idx="10">
                  <c:v>7749.3790000000008</c:v>
                </c:pt>
                <c:pt idx="11">
                  <c:v>10287.308000000001</c:v>
                </c:pt>
                <c:pt idx="12">
                  <c:v>7776.2109999999993</c:v>
                </c:pt>
                <c:pt idx="13">
                  <c:v>12008.758999999998</c:v>
                </c:pt>
                <c:pt idx="14">
                  <c:v>12261.43</c:v>
                </c:pt>
                <c:pt idx="15">
                  <c:v>12127.092000000001</c:v>
                </c:pt>
                <c:pt idx="16">
                  <c:v>14703.326000000001</c:v>
                </c:pt>
                <c:pt idx="17">
                  <c:v>14983.014000000001</c:v>
                </c:pt>
                <c:pt idx="18">
                  <c:v>15779.265000000001</c:v>
                </c:pt>
                <c:pt idx="19">
                  <c:v>13604.677000000001</c:v>
                </c:pt>
                <c:pt idx="20">
                  <c:v>15214.043</c:v>
                </c:pt>
                <c:pt idx="21">
                  <c:v>10295.18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BC-4944-9931-BF2788139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639442800"/>
        <c:axId val="-639446064"/>
      </c:barChart>
      <c:catAx>
        <c:axId val="-63944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639446064"/>
        <c:crosses val="autoZero"/>
        <c:auto val="1"/>
        <c:lblAlgn val="ctr"/>
        <c:lblOffset val="100"/>
        <c:noMultiLvlLbl val="0"/>
      </c:catAx>
      <c:valAx>
        <c:axId val="-63944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639442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lt1">
                  <a:lumMod val="85000"/>
                </a:schemeClr>
              </a:solidFill>
              <a:latin typeface="+mj-lt"/>
              <a:ea typeface="+mj-ea"/>
              <a:cs typeface="+mj-cs"/>
            </a:defRPr>
          </a:pPr>
          <a:endParaRPr lang="es-CO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'Saldo Comercial'!$A$9</c:f>
              <c:strCache>
                <c:ptCount val="1"/>
                <c:pt idx="0">
                  <c:v>Total all products</c:v>
                </c:pt>
              </c:strCache>
            </c:strRef>
          </c:tx>
          <c:spPr>
            <a:gradFill>
              <a:gsLst>
                <a:gs pos="100000">
                  <a:schemeClr val="accent2"/>
                </a:gs>
                <a:gs pos="0">
                  <a:schemeClr val="accent2">
                    <a:lumMod val="75000"/>
                  </a:schemeClr>
                </a:gs>
              </a:gsLst>
              <a:lin ang="0" scaled="1"/>
            </a:gradFill>
            <a:ln>
              <a:noFill/>
            </a:ln>
            <a:effectLst>
              <a:innerShdw dist="12700" dir="16200000">
                <a:schemeClr val="lt1">
                  <a:alpha val="75000"/>
                </a:schemeClr>
              </a:innerShdw>
            </a:effectLst>
          </c:spPr>
          <c:cat>
            <c:numRef>
              <c:f>'Saldo Comercial'!$B$8:$W$8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'Saldo Comercial'!$B$9:$W$9</c:f>
              <c:numCache>
                <c:formatCode>_(* #,##0.00_);_(* \(#,##0.00\);_(* "-"??_);_(@_)</c:formatCode>
                <c:ptCount val="22"/>
                <c:pt idx="0">
                  <c:v>7383.9019999999991</c:v>
                </c:pt>
                <c:pt idx="1">
                  <c:v>6387.6499999999978</c:v>
                </c:pt>
                <c:pt idx="2">
                  <c:v>9994.6339999999982</c:v>
                </c:pt>
                <c:pt idx="3">
                  <c:v>6753.5939999999991</c:v>
                </c:pt>
                <c:pt idx="4">
                  <c:v>314.52999999999884</c:v>
                </c:pt>
                <c:pt idx="5">
                  <c:v>-1099.5070000000014</c:v>
                </c:pt>
                <c:pt idx="6">
                  <c:v>-4178.8069999999998</c:v>
                </c:pt>
                <c:pt idx="7">
                  <c:v>-8540.9629999999997</c:v>
                </c:pt>
                <c:pt idx="8">
                  <c:v>-5903.4829999999993</c:v>
                </c:pt>
                <c:pt idx="9">
                  <c:v>-7127.7129999999997</c:v>
                </c:pt>
                <c:pt idx="10">
                  <c:v>-6138.3420000000006</c:v>
                </c:pt>
                <c:pt idx="11">
                  <c:v>-7923.9560000000001</c:v>
                </c:pt>
                <c:pt idx="12">
                  <c:v>-4907.1869999999999</c:v>
                </c:pt>
                <c:pt idx="13">
                  <c:v>-8425.8189999999959</c:v>
                </c:pt>
                <c:pt idx="14">
                  <c:v>-8688.764000000001</c:v>
                </c:pt>
                <c:pt idx="15">
                  <c:v>-7154.7510000000011</c:v>
                </c:pt>
                <c:pt idx="16">
                  <c:v>-7037.0750000000007</c:v>
                </c:pt>
                <c:pt idx="17">
                  <c:v>-5216.2830000000031</c:v>
                </c:pt>
                <c:pt idx="18">
                  <c:v>-5422.9140000000007</c:v>
                </c:pt>
                <c:pt idx="19">
                  <c:v>256.55399999999827</c:v>
                </c:pt>
                <c:pt idx="20">
                  <c:v>-1915.5550000000021</c:v>
                </c:pt>
                <c:pt idx="21">
                  <c:v>3620.6019999999971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2B-466F-A780-155C18693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lt1">
                  <a:alpha val="40000"/>
                </a:schemeClr>
              </a:solidFill>
              <a:round/>
            </a:ln>
            <a:effectLst/>
          </c:spPr>
        </c:dropLines>
        <c:axId val="-639440624"/>
        <c:axId val="-639438448"/>
      </c:areaChart>
      <c:catAx>
        <c:axId val="-63944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75" cap="flat" cmpd="sng" algn="ctr">
            <a:solidFill>
              <a:schemeClr val="lt1">
                <a:lumMod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accent3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639438448"/>
        <c:crosses val="autoZero"/>
        <c:auto val="1"/>
        <c:lblAlgn val="ctr"/>
        <c:lblOffset val="100"/>
        <c:noMultiLvlLbl val="0"/>
      </c:catAx>
      <c:valAx>
        <c:axId val="-63943844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prstDash val="sysDot"/>
              <a:round/>
            </a:ln>
            <a:effectLst/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639440624"/>
        <c:crosses val="autoZero"/>
        <c:crossBetween val="midCat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50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lt1">
          <a:lumMod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Exportaciones </a:t>
            </a:r>
            <a:r>
              <a:rPr lang="en-US" sz="1800" b="1" i="0" u="none" strike="noStrike" baseline="0">
                <a:effectLst/>
              </a:rPr>
              <a:t>Grupo de Productos </a:t>
            </a:r>
            <a:r>
              <a:rPr lang="en-US"/>
              <a:t> de Colombia al Mundo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'Ventajas Comparativas'!$A$20</c:f>
              <c:strCache>
                <c:ptCount val="1"/>
                <c:pt idx="0">
                  <c:v>Total all products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>
              <a:noFill/>
            </a:ln>
            <a:effectLst>
              <a:innerShdw dist="12700" dir="16200000">
                <a:schemeClr val="lt1"/>
              </a:innerShdw>
            </a:effectLst>
          </c:spPr>
          <c:cat>
            <c:numRef>
              <c:f>'Ventajas Comparativas'!$B$19:$W$19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'Ventajas Comparativas'!$B$20:$W$20</c:f>
              <c:numCache>
                <c:formatCode>_-* #,##0_-;\-* #,##0_-;_-* "-"??_-;_-@_-</c:formatCode>
                <c:ptCount val="22"/>
                <c:pt idx="0">
                  <c:v>488490.495</c:v>
                </c:pt>
                <c:pt idx="1">
                  <c:v>506194.32299999997</c:v>
                </c:pt>
                <c:pt idx="2">
                  <c:v>605764.89600000007</c:v>
                </c:pt>
                <c:pt idx="3">
                  <c:v>595157.66099999996</c:v>
                </c:pt>
                <c:pt idx="4">
                  <c:v>507978.07400000002</c:v>
                </c:pt>
                <c:pt idx="5">
                  <c:v>554157.43299999996</c:v>
                </c:pt>
                <c:pt idx="6">
                  <c:v>536850.50300000003</c:v>
                </c:pt>
                <c:pt idx="7">
                  <c:v>550040.36700000009</c:v>
                </c:pt>
                <c:pt idx="8">
                  <c:v>571842.88899999997</c:v>
                </c:pt>
                <c:pt idx="9">
                  <c:v>701332.81699999992</c:v>
                </c:pt>
                <c:pt idx="10">
                  <c:v>771904.62199999997</c:v>
                </c:pt>
                <c:pt idx="11">
                  <c:v>1039149.905</c:v>
                </c:pt>
                <c:pt idx="12">
                  <c:v>1166363.8420000002</c:v>
                </c:pt>
                <c:pt idx="13">
                  <c:v>1423023.1550000003</c:v>
                </c:pt>
                <c:pt idx="14">
                  <c:v>1213723.8599999999</c:v>
                </c:pt>
                <c:pt idx="15">
                  <c:v>1548549.1740000001</c:v>
                </c:pt>
                <c:pt idx="16">
                  <c:v>1953703.719</c:v>
                </c:pt>
                <c:pt idx="17">
                  <c:v>2073022.602</c:v>
                </c:pt>
                <c:pt idx="18">
                  <c:v>2003339.8120000002</c:v>
                </c:pt>
                <c:pt idx="19">
                  <c:v>2153791.4780000001</c:v>
                </c:pt>
                <c:pt idx="20">
                  <c:v>1883557.0780000002</c:v>
                </c:pt>
                <c:pt idx="21">
                  <c:v>1726392.923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93-4C25-9DC8-D01D282AD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39437904"/>
        <c:axId val="-639437360"/>
      </c:areaChart>
      <c:catAx>
        <c:axId val="-63943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639437360"/>
        <c:crosses val="autoZero"/>
        <c:auto val="1"/>
        <c:lblAlgn val="ctr"/>
        <c:lblOffset val="100"/>
        <c:noMultiLvlLbl val="0"/>
      </c:catAx>
      <c:valAx>
        <c:axId val="-63943736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639437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Importaciones Grupo de Productos</a:t>
            </a:r>
            <a:r>
              <a:rPr lang="en-US" baseline="0"/>
              <a:t> </a:t>
            </a:r>
            <a:r>
              <a:rPr lang="en-US"/>
              <a:t>de Colombia al Mundo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'Ventajas Comparativas'!$A$34</c:f>
              <c:strCache>
                <c:ptCount val="1"/>
                <c:pt idx="0">
                  <c:v>Total all products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>
              <a:noFill/>
            </a:ln>
            <a:effectLst>
              <a:innerShdw dist="12700" dir="16200000">
                <a:schemeClr val="lt1"/>
              </a:innerShdw>
            </a:effectLst>
          </c:spPr>
          <c:cat>
            <c:numRef>
              <c:f>'Ventajas Comparativas'!$B$33:$W$33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'Ventajas Comparativas'!$B$34:$W$34</c:f>
              <c:numCache>
                <c:formatCode>_-* #,##0_-;\-* #,##0_-;_-* "-"??_-;_-@_-</c:formatCode>
                <c:ptCount val="22"/>
                <c:pt idx="0">
                  <c:v>3265885.8870000001</c:v>
                </c:pt>
                <c:pt idx="1">
                  <c:v>2784204.6740000001</c:v>
                </c:pt>
                <c:pt idx="2">
                  <c:v>3363533.2349999994</c:v>
                </c:pt>
                <c:pt idx="3">
                  <c:v>3224874.8410000005</c:v>
                </c:pt>
                <c:pt idx="4">
                  <c:v>2350606.9029999999</c:v>
                </c:pt>
                <c:pt idx="5">
                  <c:v>2164502.2579999994</c:v>
                </c:pt>
                <c:pt idx="6">
                  <c:v>1802054.5020000001</c:v>
                </c:pt>
                <c:pt idx="7">
                  <c:v>1723583.3009999997</c:v>
                </c:pt>
                <c:pt idx="8">
                  <c:v>1885157.514</c:v>
                </c:pt>
                <c:pt idx="9">
                  <c:v>2151838.5740000005</c:v>
                </c:pt>
                <c:pt idx="10">
                  <c:v>2858671.0210000002</c:v>
                </c:pt>
                <c:pt idx="11">
                  <c:v>3047084.4980000006</c:v>
                </c:pt>
                <c:pt idx="12">
                  <c:v>3510088.4510000008</c:v>
                </c:pt>
                <c:pt idx="13">
                  <c:v>4148101.0410000002</c:v>
                </c:pt>
                <c:pt idx="14">
                  <c:v>3522047.8489999999</c:v>
                </c:pt>
                <c:pt idx="15">
                  <c:v>3908760.031</c:v>
                </c:pt>
                <c:pt idx="16">
                  <c:v>5076265.2010000004</c:v>
                </c:pt>
                <c:pt idx="17">
                  <c:v>4262336.3419999992</c:v>
                </c:pt>
                <c:pt idx="18">
                  <c:v>4172891.5460000006</c:v>
                </c:pt>
                <c:pt idx="19">
                  <c:v>4778864.2659999989</c:v>
                </c:pt>
                <c:pt idx="20">
                  <c:v>4889614.3400000008</c:v>
                </c:pt>
                <c:pt idx="21">
                  <c:v>4574858.1959999986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9D-4B15-8914-514C4FF7F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39571872"/>
        <c:axId val="-639570784"/>
      </c:areaChart>
      <c:catAx>
        <c:axId val="-63957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639570784"/>
        <c:crosses val="autoZero"/>
        <c:auto val="1"/>
        <c:lblAlgn val="ctr"/>
        <c:lblOffset val="100"/>
        <c:noMultiLvlLbl val="0"/>
      </c:catAx>
      <c:valAx>
        <c:axId val="-639570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639571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77">
  <cs:axisTitle>
    <cs:lnRef idx="0"/>
    <cs:fillRef idx="0"/>
    <cs:effectRef idx="0"/>
    <cs:fontRef idx="minor">
      <a:schemeClr val="lt1">
        <a:lumMod val="8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75" cap="flat" cmpd="sng" algn="ctr">
        <a:solidFill>
          <a:schemeClr val="lt1">
            <a:lumMod val="75000"/>
          </a:schemeClr>
        </a:solidFill>
        <a:round/>
        <a:headEnd type="none" w="sm" len="sm"/>
        <a:tailEnd type="none" w="sm" len="sm"/>
      </a:ln>
    </cs:spPr>
    <cs:defRPr sz="900" b="1" kern="1200" cap="all" baseline="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lt1">
            <a:lumMod val="7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85000"/>
      </a:schemeClr>
    </cs:fontRef>
    <cs:spPr>
      <a:solidFill>
        <a:schemeClr val="dk1">
          <a:lumMod val="65000"/>
          <a:lumOff val="35000"/>
        </a:schemeClr>
      </a:solidFill>
      <a:ln>
        <a:solidFill>
          <a:schemeClr val="lt1">
            <a:lumMod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lumMod val="75000"/>
            </a:schemeClr>
          </a:gs>
        </a:gsLst>
        <a:lin ang="0" scaled="1"/>
      </a:gradFill>
      <a:effectLst>
        <a:innerShdw dist="12700" dir="16200000">
          <a:schemeClr val="lt1">
            <a:alpha val="75000"/>
          </a:schemeClr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lumMod val="75000"/>
            </a:schemeClr>
          </a:gs>
        </a:gsLst>
        <a:lin ang="0" scaled="1"/>
      </a:gradFill>
      <a:effectLst>
        <a:innerShdw dist="12700" dir="16200000">
          <a:schemeClr val="lt1">
            <a:alpha val="75000"/>
          </a:schemeClr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50000"/>
      </a:schemeClr>
    </cs:fontRef>
    <cs:spPr>
      <a:ln w="9525">
        <a:solidFill>
          <a:schemeClr val="lt1">
            <a:lumMod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4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4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prstDash val="sysDot"/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6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bg1">
        <a:lumMod val="85000"/>
      </a:schemeClr>
    </cs:fontRef>
    <cs:spPr>
      <a:ln w="19050" cap="flat" cmpd="sng" algn="ctr">
        <a:solidFill>
          <a:schemeClr val="bg1">
            <a:lumMod val="85000"/>
          </a:schemeClr>
        </a:solidFill>
        <a:round/>
        <a:headEnd type="none" w="sm" len="sm"/>
        <a:tailEnd type="none" w="sm" len="sm"/>
      </a:ln>
    </cs:spPr>
    <cs:defRPr sz="900" b="1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ajor">
      <a:schemeClr val="lt1">
        <a:lumMod val="8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79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effectLst>
        <a:innerShdw dist="12700" dir="16200000">
          <a:schemeClr val="lt1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effectLst>
        <a:innerShdw dist="12700" dir="16200000">
          <a:schemeClr val="lt1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79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effectLst>
        <a:innerShdw dist="12700" dir="16200000">
          <a:schemeClr val="lt1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effectLst>
        <a:innerShdw dist="12700" dir="16200000">
          <a:schemeClr val="lt1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Indicadores por Habitante'!A1"/><Relationship Id="rId3" Type="http://schemas.openxmlformats.org/officeDocument/2006/relationships/image" Target="../media/image2.png"/><Relationship Id="rId7" Type="http://schemas.openxmlformats.org/officeDocument/2006/relationships/hyperlink" Target="#'Saldo Comercial'!A1"/><Relationship Id="rId12" Type="http://schemas.openxmlformats.org/officeDocument/2006/relationships/hyperlink" Target="#'Ventajas Comparativas'!A1"/><Relationship Id="rId2" Type="http://schemas.openxmlformats.org/officeDocument/2006/relationships/hyperlink" Target="#'Indice de Balassa'!A1"/><Relationship Id="rId1" Type="http://schemas.openxmlformats.org/officeDocument/2006/relationships/image" Target="../media/image1.png"/><Relationship Id="rId6" Type="http://schemas.openxmlformats.org/officeDocument/2006/relationships/hyperlink" Target="#'Productos Importados'!A1"/><Relationship Id="rId11" Type="http://schemas.openxmlformats.org/officeDocument/2006/relationships/hyperlink" Target="#'Indice de Grubel Lloyd'!A1"/><Relationship Id="rId5" Type="http://schemas.openxmlformats.org/officeDocument/2006/relationships/hyperlink" Target="#'Productos Exportados'!A1"/><Relationship Id="rId10" Type="http://schemas.openxmlformats.org/officeDocument/2006/relationships/hyperlink" Target="#'Peso Relativo'!A1"/><Relationship Id="rId4" Type="http://schemas.openxmlformats.org/officeDocument/2006/relationships/image" Target="../media/image3.png"/><Relationship Id="rId9" Type="http://schemas.openxmlformats.org/officeDocument/2006/relationships/hyperlink" Target="#'Intercambio Mundial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Indice de Grubel Lloyd'!A1"/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Importados'!A1"/><Relationship Id="rId2" Type="http://schemas.openxmlformats.org/officeDocument/2006/relationships/hyperlink" Target="#Inicio!A1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Saldo Comercial'!A1"/><Relationship Id="rId2" Type="http://schemas.openxmlformats.org/officeDocument/2006/relationships/hyperlink" Target="#Inicio!A1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Indicadores por Habitante'!A1"/><Relationship Id="rId2" Type="http://schemas.openxmlformats.org/officeDocument/2006/relationships/hyperlink" Target="#Inicio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Aperturas!A1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Intercambio Mundial'!A1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Peso Relativo'!A1"/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Ventajas Comparativas'!A1"/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hyperlink" Target="#'Indice de Balassa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57149</xdr:rowOff>
    </xdr:from>
    <xdr:to>
      <xdr:col>3</xdr:col>
      <xdr:colOff>561570</xdr:colOff>
      <xdr:row>8</xdr:row>
      <xdr:rowOff>123824</xdr:rowOff>
    </xdr:to>
    <xdr:pic>
      <xdr:nvPicPr>
        <xdr:cNvPr id="2" name="Imagen 1" descr="Resultado de imagen para universidad los libertadores">
          <a:extLst>
            <a:ext uri="{FF2B5EF4-FFF2-40B4-BE49-F238E27FC236}">
              <a16:creationId xmlns="" xmlns:a16="http://schemas.microsoft.com/office/drawing/2014/main" id="{BF9130D5-9068-4004-8C40-66F7D1740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47649"/>
          <a:ext cx="2761845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299927</xdr:colOff>
      <xdr:row>35</xdr:row>
      <xdr:rowOff>12848</xdr:rowOff>
    </xdr:from>
    <xdr:to>
      <xdr:col>12</xdr:col>
      <xdr:colOff>128477</xdr:colOff>
      <xdr:row>37</xdr:row>
      <xdr:rowOff>12848</xdr:rowOff>
    </xdr:to>
    <xdr:sp macro="" textlink="">
      <xdr:nvSpPr>
        <xdr:cNvPr id="3" name="77 Rectángulo redondeado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ABF73DC-E982-4A35-8686-012EFCAC9295}"/>
            </a:ext>
          </a:extLst>
        </xdr:cNvPr>
        <xdr:cNvSpPr/>
      </xdr:nvSpPr>
      <xdr:spPr>
        <a:xfrm>
          <a:off x="6395927" y="6489848"/>
          <a:ext cx="2876550" cy="381000"/>
        </a:xfrm>
        <a:prstGeom prst="roundRect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50" b="1">
              <a:solidFill>
                <a:schemeClr val="tx1"/>
              </a:solidFill>
            </a:rPr>
            <a:t>Indice de Balassa</a:t>
          </a:r>
        </a:p>
      </xdr:txBody>
    </xdr:sp>
    <xdr:clientData/>
  </xdr:twoCellAnchor>
  <xdr:twoCellAnchor editAs="oneCell">
    <xdr:from>
      <xdr:col>6</xdr:col>
      <xdr:colOff>740293</xdr:colOff>
      <xdr:row>11</xdr:row>
      <xdr:rowOff>88606</xdr:rowOff>
    </xdr:from>
    <xdr:to>
      <xdr:col>7</xdr:col>
      <xdr:colOff>618461</xdr:colOff>
      <xdr:row>14</xdr:row>
      <xdr:rowOff>129098</xdr:rowOff>
    </xdr:to>
    <xdr:pic>
      <xdr:nvPicPr>
        <xdr:cNvPr id="4" name="90 Imagen" descr="Resultado de imagen para flecha 3d png">
          <a:extLst>
            <a:ext uri="{FF2B5EF4-FFF2-40B4-BE49-F238E27FC236}">
              <a16:creationId xmlns="" xmlns:a16="http://schemas.microsoft.com/office/drawing/2014/main" id="{07FCA8A7-FC5B-4670-839B-9A9F8E133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2293" y="1993606"/>
          <a:ext cx="640168" cy="611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154496</xdr:colOff>
      <xdr:row>10</xdr:row>
      <xdr:rowOff>0</xdr:rowOff>
    </xdr:from>
    <xdr:to>
      <xdr:col>6</xdr:col>
      <xdr:colOff>715704</xdr:colOff>
      <xdr:row>12</xdr:row>
      <xdr:rowOff>181418</xdr:rowOff>
    </xdr:to>
    <xdr:pic>
      <xdr:nvPicPr>
        <xdr:cNvPr id="5" name="91 Imagen" descr="Resultado de imagen para 1 png">
          <a:extLst>
            <a:ext uri="{FF2B5EF4-FFF2-40B4-BE49-F238E27FC236}">
              <a16:creationId xmlns="" xmlns:a16="http://schemas.microsoft.com/office/drawing/2014/main" id="{1BD6F1F2-8AFC-49CA-8921-744BE8D3F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6496" y="1714500"/>
          <a:ext cx="561208" cy="562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214368</xdr:colOff>
      <xdr:row>10</xdr:row>
      <xdr:rowOff>1898</xdr:rowOff>
    </xdr:from>
    <xdr:ext cx="4090992" cy="468013"/>
    <xdr:sp macro="" textlink="">
      <xdr:nvSpPr>
        <xdr:cNvPr id="6" name="92 Rectángulo">
          <a:extLst>
            <a:ext uri="{FF2B5EF4-FFF2-40B4-BE49-F238E27FC236}">
              <a16:creationId xmlns="" xmlns:a16="http://schemas.microsoft.com/office/drawing/2014/main" id="{E7930CF0-D074-4D00-9EAF-01AF16DE30BF}"/>
            </a:ext>
          </a:extLst>
        </xdr:cNvPr>
        <xdr:cNvSpPr/>
      </xdr:nvSpPr>
      <xdr:spPr>
        <a:xfrm>
          <a:off x="5548368" y="1716398"/>
          <a:ext cx="409099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400" b="1" cap="none" spc="30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Seleccione un indicador</a:t>
          </a:r>
        </a:p>
      </xdr:txBody>
    </xdr:sp>
    <xdr:clientData/>
  </xdr:oneCellAnchor>
  <xdr:twoCellAnchor>
    <xdr:from>
      <xdr:col>1</xdr:col>
      <xdr:colOff>0</xdr:colOff>
      <xdr:row>25</xdr:row>
      <xdr:rowOff>15950</xdr:rowOff>
    </xdr:from>
    <xdr:to>
      <xdr:col>2</xdr:col>
      <xdr:colOff>714375</xdr:colOff>
      <xdr:row>28</xdr:row>
      <xdr:rowOff>54050</xdr:rowOff>
    </xdr:to>
    <xdr:sp macro="" textlink="">
      <xdr:nvSpPr>
        <xdr:cNvPr id="7" name="3 Rectángulo redondeado">
          <a:extLst>
            <a:ext uri="{FF2B5EF4-FFF2-40B4-BE49-F238E27FC236}">
              <a16:creationId xmlns="" xmlns:a16="http://schemas.microsoft.com/office/drawing/2014/main" id="{D2095372-9423-44BB-AE38-A567CC19E42F}"/>
            </a:ext>
          </a:extLst>
        </xdr:cNvPr>
        <xdr:cNvSpPr/>
      </xdr:nvSpPr>
      <xdr:spPr>
        <a:xfrm>
          <a:off x="762000" y="4587950"/>
          <a:ext cx="1476375" cy="609600"/>
        </a:xfrm>
        <a:prstGeom prst="roundRect">
          <a:avLst/>
        </a:prstGeom>
        <a:solidFill>
          <a:srgbClr val="002060"/>
        </a:solidFill>
        <a:ln>
          <a:solidFill>
            <a:srgbClr val="00206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/>
            <a:t>INDICADORES</a:t>
          </a:r>
        </a:p>
      </xdr:txBody>
    </xdr:sp>
    <xdr:clientData/>
  </xdr:twoCellAnchor>
  <xdr:twoCellAnchor>
    <xdr:from>
      <xdr:col>4</xdr:col>
      <xdr:colOff>466725</xdr:colOff>
      <xdr:row>19</xdr:row>
      <xdr:rowOff>177875</xdr:rowOff>
    </xdr:from>
    <xdr:to>
      <xdr:col>6</xdr:col>
      <xdr:colOff>421315</xdr:colOff>
      <xdr:row>23</xdr:row>
      <xdr:rowOff>25475</xdr:rowOff>
    </xdr:to>
    <xdr:sp macro="" textlink="">
      <xdr:nvSpPr>
        <xdr:cNvPr id="8" name="15 Rectángulo redondeado">
          <a:extLst>
            <a:ext uri="{FF2B5EF4-FFF2-40B4-BE49-F238E27FC236}">
              <a16:creationId xmlns="" xmlns:a16="http://schemas.microsoft.com/office/drawing/2014/main" id="{480F7FB6-DAB8-47BC-A14D-0BCA6E93C43D}"/>
            </a:ext>
          </a:extLst>
        </xdr:cNvPr>
        <xdr:cNvSpPr/>
      </xdr:nvSpPr>
      <xdr:spPr>
        <a:xfrm>
          <a:off x="3514725" y="3606875"/>
          <a:ext cx="1478590" cy="609600"/>
        </a:xfrm>
        <a:prstGeom prst="roundRect">
          <a:avLst/>
        </a:prstGeom>
        <a:solidFill>
          <a:srgbClr val="0070C0"/>
        </a:solidFill>
        <a:ln>
          <a:solidFill>
            <a:srgbClr val="0070C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50" b="1"/>
            <a:t>BÁSICOS DE POSICIÓN COMERCIAL </a:t>
          </a:r>
        </a:p>
      </xdr:txBody>
    </xdr:sp>
    <xdr:clientData/>
  </xdr:twoCellAnchor>
  <xdr:twoCellAnchor>
    <xdr:from>
      <xdr:col>4</xdr:col>
      <xdr:colOff>485775</xdr:colOff>
      <xdr:row>34</xdr:row>
      <xdr:rowOff>82625</xdr:rowOff>
    </xdr:from>
    <xdr:to>
      <xdr:col>6</xdr:col>
      <xdr:colOff>440365</xdr:colOff>
      <xdr:row>37</xdr:row>
      <xdr:rowOff>120725</xdr:rowOff>
    </xdr:to>
    <xdr:sp macro="" textlink="">
      <xdr:nvSpPr>
        <xdr:cNvPr id="9" name="16 Rectángulo redondeado">
          <a:extLst>
            <a:ext uri="{FF2B5EF4-FFF2-40B4-BE49-F238E27FC236}">
              <a16:creationId xmlns="" xmlns:a16="http://schemas.microsoft.com/office/drawing/2014/main" id="{CDCB7210-0D05-40ED-BE67-59443C8FDC36}"/>
            </a:ext>
          </a:extLst>
        </xdr:cNvPr>
        <xdr:cNvSpPr/>
      </xdr:nvSpPr>
      <xdr:spPr>
        <a:xfrm>
          <a:off x="3533775" y="6369125"/>
          <a:ext cx="1478590" cy="609600"/>
        </a:xfrm>
        <a:prstGeom prst="roundRect">
          <a:avLst/>
        </a:prstGeom>
        <a:solidFill>
          <a:srgbClr val="0070C0"/>
        </a:solidFill>
        <a:ln>
          <a:solidFill>
            <a:srgbClr val="0070C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50" b="1"/>
            <a:t>DE DINAMISMO COMERCIAL </a:t>
          </a:r>
        </a:p>
      </xdr:txBody>
    </xdr:sp>
    <xdr:clientData/>
  </xdr:twoCellAnchor>
  <xdr:twoCellAnchor>
    <xdr:from>
      <xdr:col>8</xdr:col>
      <xdr:colOff>219074</xdr:colOff>
      <xdr:row>13</xdr:row>
      <xdr:rowOff>73100</xdr:rowOff>
    </xdr:from>
    <xdr:to>
      <xdr:col>12</xdr:col>
      <xdr:colOff>28575</xdr:colOff>
      <xdr:row>15</xdr:row>
      <xdr:rowOff>73100</xdr:rowOff>
    </xdr:to>
    <xdr:sp macro="" textlink="">
      <xdr:nvSpPr>
        <xdr:cNvPr id="10" name="43 Rectángulo redondeado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D7EBBDB0-6363-48A9-A2F8-D8FC1D78B804}"/>
            </a:ext>
          </a:extLst>
        </xdr:cNvPr>
        <xdr:cNvSpPr/>
      </xdr:nvSpPr>
      <xdr:spPr>
        <a:xfrm>
          <a:off x="6315074" y="2359100"/>
          <a:ext cx="2857501" cy="381000"/>
        </a:xfrm>
        <a:prstGeom prst="roundRect">
          <a:avLst/>
        </a:prstGeom>
        <a:solidFill>
          <a:srgbClr val="002060"/>
        </a:solidFill>
        <a:ln>
          <a:solidFill>
            <a:srgbClr val="00206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50" b="1"/>
            <a:t>Valor de las exportaciones de bienes y servicios</a:t>
          </a:r>
        </a:p>
      </xdr:txBody>
    </xdr:sp>
    <xdr:clientData/>
  </xdr:twoCellAnchor>
  <xdr:twoCellAnchor>
    <xdr:from>
      <xdr:col>8</xdr:col>
      <xdr:colOff>228600</xdr:colOff>
      <xdr:row>15</xdr:row>
      <xdr:rowOff>139775</xdr:rowOff>
    </xdr:from>
    <xdr:to>
      <xdr:col>12</xdr:col>
      <xdr:colOff>38100</xdr:colOff>
      <xdr:row>17</xdr:row>
      <xdr:rowOff>139775</xdr:rowOff>
    </xdr:to>
    <xdr:sp macro="" textlink="">
      <xdr:nvSpPr>
        <xdr:cNvPr id="11" name="44 Rectángulo redondeado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E57795B5-C399-4F3B-89F9-5F45B3C0CF86}"/>
            </a:ext>
          </a:extLst>
        </xdr:cNvPr>
        <xdr:cNvSpPr/>
      </xdr:nvSpPr>
      <xdr:spPr>
        <a:xfrm>
          <a:off x="6324600" y="2806775"/>
          <a:ext cx="2857500" cy="381000"/>
        </a:xfrm>
        <a:prstGeom prst="roundRect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50" b="1">
              <a:solidFill>
                <a:schemeClr val="tx1"/>
              </a:solidFill>
            </a:rPr>
            <a:t>Valor de las importaciones de bienes y servicios</a:t>
          </a:r>
        </a:p>
      </xdr:txBody>
    </xdr:sp>
    <xdr:clientData/>
  </xdr:twoCellAnchor>
  <xdr:twoCellAnchor>
    <xdr:from>
      <xdr:col>8</xdr:col>
      <xdr:colOff>228600</xdr:colOff>
      <xdr:row>18</xdr:row>
      <xdr:rowOff>25475</xdr:rowOff>
    </xdr:from>
    <xdr:to>
      <xdr:col>12</xdr:col>
      <xdr:colOff>47625</xdr:colOff>
      <xdr:row>20</xdr:row>
      <xdr:rowOff>25475</xdr:rowOff>
    </xdr:to>
    <xdr:sp macro="" textlink="">
      <xdr:nvSpPr>
        <xdr:cNvPr id="12" name="45 Rectángulo redondeado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1E32D960-FA48-4A7A-8DD3-275907963923}"/>
            </a:ext>
          </a:extLst>
        </xdr:cNvPr>
        <xdr:cNvSpPr/>
      </xdr:nvSpPr>
      <xdr:spPr>
        <a:xfrm>
          <a:off x="6324600" y="3263975"/>
          <a:ext cx="2867025" cy="381000"/>
        </a:xfrm>
        <a:prstGeom prst="roundRect">
          <a:avLst/>
        </a:prstGeom>
        <a:solidFill>
          <a:srgbClr val="002060"/>
        </a:solidFill>
        <a:ln>
          <a:solidFill>
            <a:srgbClr val="00206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50" b="1"/>
            <a:t>Saldo comercial</a:t>
          </a:r>
        </a:p>
      </xdr:txBody>
    </xdr:sp>
    <xdr:clientData/>
  </xdr:twoCellAnchor>
  <xdr:twoCellAnchor>
    <xdr:from>
      <xdr:col>8</xdr:col>
      <xdr:colOff>238125</xdr:colOff>
      <xdr:row>20</xdr:row>
      <xdr:rowOff>92150</xdr:rowOff>
    </xdr:from>
    <xdr:to>
      <xdr:col>12</xdr:col>
      <xdr:colOff>66675</xdr:colOff>
      <xdr:row>22</xdr:row>
      <xdr:rowOff>92150</xdr:rowOff>
    </xdr:to>
    <xdr:sp macro="" textlink="">
      <xdr:nvSpPr>
        <xdr:cNvPr id="13" name="46 Rectángulo redondeado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AD91AB15-F942-4CE9-AB43-DBB3CE857022}"/>
            </a:ext>
          </a:extLst>
        </xdr:cNvPr>
        <xdr:cNvSpPr/>
      </xdr:nvSpPr>
      <xdr:spPr>
        <a:xfrm>
          <a:off x="6334125" y="3711650"/>
          <a:ext cx="2876550" cy="381000"/>
        </a:xfrm>
        <a:prstGeom prst="roundRect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50" b="1">
              <a:solidFill>
                <a:schemeClr val="tx1"/>
              </a:solidFill>
            </a:rPr>
            <a:t>Indicadores relativos de comercio exterior</a:t>
          </a:r>
        </a:p>
      </xdr:txBody>
    </xdr:sp>
    <xdr:clientData/>
  </xdr:twoCellAnchor>
  <xdr:twoCellAnchor>
    <xdr:from>
      <xdr:col>8</xdr:col>
      <xdr:colOff>238125</xdr:colOff>
      <xdr:row>22</xdr:row>
      <xdr:rowOff>138223</xdr:rowOff>
    </xdr:from>
    <xdr:to>
      <xdr:col>12</xdr:col>
      <xdr:colOff>76200</xdr:colOff>
      <xdr:row>25</xdr:row>
      <xdr:rowOff>66455</xdr:rowOff>
    </xdr:to>
    <xdr:sp macro="" textlink="">
      <xdr:nvSpPr>
        <xdr:cNvPr id="14" name="47 Rectángulo redondeado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C820282B-D1B8-4E01-B001-0CEA57CCE73D}"/>
            </a:ext>
          </a:extLst>
        </xdr:cNvPr>
        <xdr:cNvSpPr/>
      </xdr:nvSpPr>
      <xdr:spPr>
        <a:xfrm>
          <a:off x="6334125" y="4138723"/>
          <a:ext cx="2886075" cy="499732"/>
        </a:xfrm>
        <a:prstGeom prst="roundRect">
          <a:avLst/>
        </a:prstGeom>
        <a:solidFill>
          <a:srgbClr val="002060"/>
        </a:solidFill>
        <a:ln>
          <a:solidFill>
            <a:srgbClr val="00206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50" b="1"/>
            <a:t>Proporciones de comercio en los intercambios comerciales mundiales</a:t>
          </a:r>
        </a:p>
      </xdr:txBody>
    </xdr:sp>
    <xdr:clientData/>
  </xdr:twoCellAnchor>
  <xdr:twoCellAnchor>
    <xdr:from>
      <xdr:col>8</xdr:col>
      <xdr:colOff>238125</xdr:colOff>
      <xdr:row>25</xdr:row>
      <xdr:rowOff>101675</xdr:rowOff>
    </xdr:from>
    <xdr:to>
      <xdr:col>12</xdr:col>
      <xdr:colOff>85725</xdr:colOff>
      <xdr:row>27</xdr:row>
      <xdr:rowOff>101675</xdr:rowOff>
    </xdr:to>
    <xdr:sp macro="" textlink="">
      <xdr:nvSpPr>
        <xdr:cNvPr id="15" name="48 Rectángulo redondeado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72792260-5871-45BD-99F1-C9D875BC1096}"/>
            </a:ext>
          </a:extLst>
        </xdr:cNvPr>
        <xdr:cNvSpPr/>
      </xdr:nvSpPr>
      <xdr:spPr>
        <a:xfrm>
          <a:off x="6334125" y="4673675"/>
          <a:ext cx="2895600" cy="381000"/>
        </a:xfrm>
        <a:prstGeom prst="roundRect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50" b="1">
              <a:solidFill>
                <a:schemeClr val="tx1"/>
              </a:solidFill>
            </a:rPr>
            <a:t>Concentración comercial a nivel de productos</a:t>
          </a:r>
        </a:p>
      </xdr:txBody>
    </xdr:sp>
    <xdr:clientData/>
  </xdr:twoCellAnchor>
  <xdr:twoCellAnchor>
    <xdr:from>
      <xdr:col>8</xdr:col>
      <xdr:colOff>266700</xdr:colOff>
      <xdr:row>37</xdr:row>
      <xdr:rowOff>92148</xdr:rowOff>
    </xdr:from>
    <xdr:to>
      <xdr:col>12</xdr:col>
      <xdr:colOff>104775</xdr:colOff>
      <xdr:row>40</xdr:row>
      <xdr:rowOff>44302</xdr:rowOff>
    </xdr:to>
    <xdr:sp macro="" textlink="">
      <xdr:nvSpPr>
        <xdr:cNvPr id="16" name="78 Rectángulo redondeado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2C2DFDCC-A145-4810-9D1F-64846831ADEE}"/>
            </a:ext>
          </a:extLst>
        </xdr:cNvPr>
        <xdr:cNvSpPr/>
      </xdr:nvSpPr>
      <xdr:spPr>
        <a:xfrm>
          <a:off x="6362700" y="6950148"/>
          <a:ext cx="2886075" cy="523654"/>
        </a:xfrm>
        <a:prstGeom prst="roundRect">
          <a:avLst/>
        </a:prstGeom>
        <a:solidFill>
          <a:srgbClr val="002060"/>
        </a:solidFill>
        <a:ln>
          <a:solidFill>
            <a:srgbClr val="00206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50" b="1"/>
            <a:t>Índice de Grubel Lloyd       </a:t>
          </a:r>
        </a:p>
      </xdr:txBody>
    </xdr:sp>
    <xdr:clientData/>
  </xdr:twoCellAnchor>
  <xdr:twoCellAnchor>
    <xdr:from>
      <xdr:col>8</xdr:col>
      <xdr:colOff>266700</xdr:colOff>
      <xdr:row>32</xdr:row>
      <xdr:rowOff>151515</xdr:rowOff>
    </xdr:from>
    <xdr:to>
      <xdr:col>12</xdr:col>
      <xdr:colOff>104775</xdr:colOff>
      <xdr:row>34</xdr:row>
      <xdr:rowOff>151515</xdr:rowOff>
    </xdr:to>
    <xdr:sp macro="" textlink="">
      <xdr:nvSpPr>
        <xdr:cNvPr id="17" name="81 Rectángulo redondeado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198C6432-A325-4A6E-83C6-91E6011D0D28}"/>
            </a:ext>
          </a:extLst>
        </xdr:cNvPr>
        <xdr:cNvSpPr/>
      </xdr:nvSpPr>
      <xdr:spPr>
        <a:xfrm>
          <a:off x="6362700" y="6057015"/>
          <a:ext cx="2886075" cy="381000"/>
        </a:xfrm>
        <a:prstGeom prst="roundRect">
          <a:avLst/>
        </a:prstGeom>
        <a:solidFill>
          <a:srgbClr val="002060"/>
        </a:solidFill>
        <a:ln>
          <a:solidFill>
            <a:srgbClr val="00206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50" b="1"/>
            <a:t>Ventajas comparativas reveladas</a:t>
          </a:r>
        </a:p>
      </xdr:txBody>
    </xdr:sp>
    <xdr:clientData/>
  </xdr:twoCellAnchor>
  <xdr:twoCellAnchor>
    <xdr:from>
      <xdr:col>3</xdr:col>
      <xdr:colOff>19050</xdr:colOff>
      <xdr:row>21</xdr:row>
      <xdr:rowOff>142875</xdr:rowOff>
    </xdr:from>
    <xdr:to>
      <xdr:col>4</xdr:col>
      <xdr:colOff>409575</xdr:colOff>
      <xdr:row>26</xdr:row>
      <xdr:rowOff>152402</xdr:rowOff>
    </xdr:to>
    <xdr:cxnSp macro="">
      <xdr:nvCxnSpPr>
        <xdr:cNvPr id="18" name="5 Conector recto de flecha">
          <a:extLst>
            <a:ext uri="{FF2B5EF4-FFF2-40B4-BE49-F238E27FC236}">
              <a16:creationId xmlns="" xmlns:a16="http://schemas.microsoft.com/office/drawing/2014/main" id="{0E3EF712-D9D7-4ACC-BDCE-0FA4E839BD43}"/>
            </a:ext>
          </a:extLst>
        </xdr:cNvPr>
        <xdr:cNvCxnSpPr/>
      </xdr:nvCxnSpPr>
      <xdr:spPr>
        <a:xfrm flipV="1">
          <a:off x="2305050" y="3952875"/>
          <a:ext cx="1152525" cy="962027"/>
        </a:xfrm>
        <a:prstGeom prst="straightConnector1">
          <a:avLst/>
        </a:prstGeom>
        <a:ln w="28575">
          <a:solidFill>
            <a:schemeClr val="bg1">
              <a:lumMod val="65000"/>
            </a:schemeClr>
          </a:solidFill>
          <a:prstDash val="sysDot"/>
          <a:headEnd type="oval" w="med" len="med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161926</xdr:rowOff>
    </xdr:from>
    <xdr:to>
      <xdr:col>4</xdr:col>
      <xdr:colOff>466725</xdr:colOff>
      <xdr:row>36</xdr:row>
      <xdr:rowOff>66675</xdr:rowOff>
    </xdr:to>
    <xdr:cxnSp macro="">
      <xdr:nvCxnSpPr>
        <xdr:cNvPr id="19" name="6 Conector recto de flecha">
          <a:extLst>
            <a:ext uri="{FF2B5EF4-FFF2-40B4-BE49-F238E27FC236}">
              <a16:creationId xmlns="" xmlns:a16="http://schemas.microsoft.com/office/drawing/2014/main" id="{773AEBA1-F75B-4059-8CC9-EE9D01448791}"/>
            </a:ext>
          </a:extLst>
        </xdr:cNvPr>
        <xdr:cNvCxnSpPr/>
      </xdr:nvCxnSpPr>
      <xdr:spPr>
        <a:xfrm>
          <a:off x="2286000" y="4924426"/>
          <a:ext cx="1228725" cy="1809749"/>
        </a:xfrm>
        <a:prstGeom prst="straightConnector1">
          <a:avLst/>
        </a:prstGeom>
        <a:ln w="28575">
          <a:solidFill>
            <a:schemeClr val="bg1">
              <a:lumMod val="65000"/>
            </a:schemeClr>
          </a:solidFill>
          <a:prstDash val="sysDot"/>
          <a:headEnd type="oval" w="med" len="med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485775</xdr:colOff>
      <xdr:row>14</xdr:row>
      <xdr:rowOff>104775</xdr:rowOff>
    </xdr:from>
    <xdr:to>
      <xdr:col>8</xdr:col>
      <xdr:colOff>180975</xdr:colOff>
      <xdr:row>21</xdr:row>
      <xdr:rowOff>123829</xdr:rowOff>
    </xdr:to>
    <xdr:cxnSp macro="">
      <xdr:nvCxnSpPr>
        <xdr:cNvPr id="20" name="19 Conector recto de flecha">
          <a:extLst>
            <a:ext uri="{FF2B5EF4-FFF2-40B4-BE49-F238E27FC236}">
              <a16:creationId xmlns="" xmlns:a16="http://schemas.microsoft.com/office/drawing/2014/main" id="{B164B7D3-B3DD-42F3-9530-5E9FAB25EA7B}"/>
            </a:ext>
          </a:extLst>
        </xdr:cNvPr>
        <xdr:cNvCxnSpPr/>
      </xdr:nvCxnSpPr>
      <xdr:spPr>
        <a:xfrm flipV="1">
          <a:off x="5057775" y="2581275"/>
          <a:ext cx="1219200" cy="1352554"/>
        </a:xfrm>
        <a:prstGeom prst="straightConnector1">
          <a:avLst/>
        </a:prstGeom>
        <a:ln w="28575">
          <a:solidFill>
            <a:schemeClr val="bg1">
              <a:lumMod val="65000"/>
            </a:schemeClr>
          </a:solidFill>
          <a:prstDash val="sysDot"/>
          <a:headEnd type="oval" w="med" len="med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485775</xdr:colOff>
      <xdr:row>16</xdr:row>
      <xdr:rowOff>161925</xdr:rowOff>
    </xdr:from>
    <xdr:to>
      <xdr:col>8</xdr:col>
      <xdr:colOff>161925</xdr:colOff>
      <xdr:row>21</xdr:row>
      <xdr:rowOff>123832</xdr:rowOff>
    </xdr:to>
    <xdr:cxnSp macro="">
      <xdr:nvCxnSpPr>
        <xdr:cNvPr id="21" name="20 Conector recto de flecha">
          <a:extLst>
            <a:ext uri="{FF2B5EF4-FFF2-40B4-BE49-F238E27FC236}">
              <a16:creationId xmlns="" xmlns:a16="http://schemas.microsoft.com/office/drawing/2014/main" id="{7EDD0564-70D4-4E84-9501-061EB27A035D}"/>
            </a:ext>
          </a:extLst>
        </xdr:cNvPr>
        <xdr:cNvCxnSpPr/>
      </xdr:nvCxnSpPr>
      <xdr:spPr>
        <a:xfrm flipV="1">
          <a:off x="5057775" y="3019425"/>
          <a:ext cx="1200150" cy="914407"/>
        </a:xfrm>
        <a:prstGeom prst="straightConnector1">
          <a:avLst/>
        </a:prstGeom>
        <a:ln w="28575">
          <a:solidFill>
            <a:schemeClr val="bg1">
              <a:lumMod val="65000"/>
            </a:schemeClr>
          </a:solidFill>
          <a:prstDash val="sysDot"/>
          <a:headEnd type="oval" w="med" len="med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485775</xdr:colOff>
      <xdr:row>19</xdr:row>
      <xdr:rowOff>57150</xdr:rowOff>
    </xdr:from>
    <xdr:to>
      <xdr:col>8</xdr:col>
      <xdr:colOff>152400</xdr:colOff>
      <xdr:row>21</xdr:row>
      <xdr:rowOff>133353</xdr:rowOff>
    </xdr:to>
    <xdr:cxnSp macro="">
      <xdr:nvCxnSpPr>
        <xdr:cNvPr id="22" name="24 Conector recto de flecha">
          <a:extLst>
            <a:ext uri="{FF2B5EF4-FFF2-40B4-BE49-F238E27FC236}">
              <a16:creationId xmlns="" xmlns:a16="http://schemas.microsoft.com/office/drawing/2014/main" id="{BFC80417-12BE-4DAB-8310-C4D250A3147E}"/>
            </a:ext>
          </a:extLst>
        </xdr:cNvPr>
        <xdr:cNvCxnSpPr/>
      </xdr:nvCxnSpPr>
      <xdr:spPr>
        <a:xfrm flipV="1">
          <a:off x="5057775" y="3486150"/>
          <a:ext cx="1190625" cy="457203"/>
        </a:xfrm>
        <a:prstGeom prst="straightConnector1">
          <a:avLst/>
        </a:prstGeom>
        <a:ln w="28575">
          <a:solidFill>
            <a:schemeClr val="bg1">
              <a:lumMod val="65000"/>
            </a:schemeClr>
          </a:solidFill>
          <a:prstDash val="sysDot"/>
          <a:headEnd type="oval" w="med" len="med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485775</xdr:colOff>
      <xdr:row>21</xdr:row>
      <xdr:rowOff>123825</xdr:rowOff>
    </xdr:from>
    <xdr:to>
      <xdr:col>8</xdr:col>
      <xdr:colOff>133350</xdr:colOff>
      <xdr:row>21</xdr:row>
      <xdr:rowOff>123827</xdr:rowOff>
    </xdr:to>
    <xdr:cxnSp macro="">
      <xdr:nvCxnSpPr>
        <xdr:cNvPr id="23" name="27 Conector recto de flecha">
          <a:extLst>
            <a:ext uri="{FF2B5EF4-FFF2-40B4-BE49-F238E27FC236}">
              <a16:creationId xmlns="" xmlns:a16="http://schemas.microsoft.com/office/drawing/2014/main" id="{049EF34D-10F5-4EEB-A2F2-5F3D4511552F}"/>
            </a:ext>
          </a:extLst>
        </xdr:cNvPr>
        <xdr:cNvCxnSpPr/>
      </xdr:nvCxnSpPr>
      <xdr:spPr>
        <a:xfrm flipV="1">
          <a:off x="5057775" y="3933825"/>
          <a:ext cx="1171575" cy="2"/>
        </a:xfrm>
        <a:prstGeom prst="straightConnector1">
          <a:avLst/>
        </a:prstGeom>
        <a:ln w="28575">
          <a:solidFill>
            <a:schemeClr val="bg1">
              <a:lumMod val="65000"/>
            </a:schemeClr>
          </a:solidFill>
          <a:prstDash val="sysDot"/>
          <a:headEnd type="oval" w="med" len="med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476250</xdr:colOff>
      <xdr:row>21</xdr:row>
      <xdr:rowOff>123827</xdr:rowOff>
    </xdr:from>
    <xdr:to>
      <xdr:col>8</xdr:col>
      <xdr:colOff>133350</xdr:colOff>
      <xdr:row>24</xdr:row>
      <xdr:rowOff>0</xdr:rowOff>
    </xdr:to>
    <xdr:cxnSp macro="">
      <xdr:nvCxnSpPr>
        <xdr:cNvPr id="24" name="29 Conector recto de flecha">
          <a:extLst>
            <a:ext uri="{FF2B5EF4-FFF2-40B4-BE49-F238E27FC236}">
              <a16:creationId xmlns="" xmlns:a16="http://schemas.microsoft.com/office/drawing/2014/main" id="{179D91A4-1A60-4B7E-89C0-D62D9E576930}"/>
            </a:ext>
          </a:extLst>
        </xdr:cNvPr>
        <xdr:cNvCxnSpPr/>
      </xdr:nvCxnSpPr>
      <xdr:spPr>
        <a:xfrm>
          <a:off x="5048250" y="3933827"/>
          <a:ext cx="1181100" cy="447673"/>
        </a:xfrm>
        <a:prstGeom prst="straightConnector1">
          <a:avLst/>
        </a:prstGeom>
        <a:ln w="28575">
          <a:solidFill>
            <a:schemeClr val="bg1">
              <a:lumMod val="65000"/>
            </a:schemeClr>
          </a:solidFill>
          <a:prstDash val="sysDot"/>
          <a:headEnd type="oval" w="med" len="med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485775</xdr:colOff>
      <xdr:row>21</xdr:row>
      <xdr:rowOff>133352</xdr:rowOff>
    </xdr:from>
    <xdr:to>
      <xdr:col>8</xdr:col>
      <xdr:colOff>152400</xdr:colOff>
      <xdr:row>26</xdr:row>
      <xdr:rowOff>142875</xdr:rowOff>
    </xdr:to>
    <xdr:cxnSp macro="">
      <xdr:nvCxnSpPr>
        <xdr:cNvPr id="25" name="31 Conector recto de flecha">
          <a:extLst>
            <a:ext uri="{FF2B5EF4-FFF2-40B4-BE49-F238E27FC236}">
              <a16:creationId xmlns="" xmlns:a16="http://schemas.microsoft.com/office/drawing/2014/main" id="{CC7ED9E5-9F98-4147-8F15-EBB69835BEF1}"/>
            </a:ext>
          </a:extLst>
        </xdr:cNvPr>
        <xdr:cNvCxnSpPr/>
      </xdr:nvCxnSpPr>
      <xdr:spPr>
        <a:xfrm>
          <a:off x="5057775" y="3943352"/>
          <a:ext cx="1190625" cy="962023"/>
        </a:xfrm>
        <a:prstGeom prst="straightConnector1">
          <a:avLst/>
        </a:prstGeom>
        <a:ln w="28575">
          <a:solidFill>
            <a:schemeClr val="bg1">
              <a:lumMod val="65000"/>
            </a:schemeClr>
          </a:solidFill>
          <a:prstDash val="sysDot"/>
          <a:headEnd type="oval" w="med" len="med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495300</xdr:colOff>
      <xdr:row>33</xdr:row>
      <xdr:rowOff>180975</xdr:rowOff>
    </xdr:from>
    <xdr:to>
      <xdr:col>8</xdr:col>
      <xdr:colOff>209550</xdr:colOff>
      <xdr:row>36</xdr:row>
      <xdr:rowOff>38105</xdr:rowOff>
    </xdr:to>
    <xdr:cxnSp macro="">
      <xdr:nvCxnSpPr>
        <xdr:cNvPr id="26" name="67 Conector recto de flecha">
          <a:extLst>
            <a:ext uri="{FF2B5EF4-FFF2-40B4-BE49-F238E27FC236}">
              <a16:creationId xmlns="" xmlns:a16="http://schemas.microsoft.com/office/drawing/2014/main" id="{28FCD0EC-A285-4F9F-B48E-8813DD363C39}"/>
            </a:ext>
          </a:extLst>
        </xdr:cNvPr>
        <xdr:cNvCxnSpPr/>
      </xdr:nvCxnSpPr>
      <xdr:spPr>
        <a:xfrm flipV="1">
          <a:off x="5067300" y="6276975"/>
          <a:ext cx="1238250" cy="428630"/>
        </a:xfrm>
        <a:prstGeom prst="straightConnector1">
          <a:avLst/>
        </a:prstGeom>
        <a:ln w="28575">
          <a:solidFill>
            <a:schemeClr val="bg1">
              <a:lumMod val="65000"/>
            </a:schemeClr>
          </a:solidFill>
          <a:prstDash val="sysDot"/>
          <a:headEnd type="oval" w="med" len="med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504825</xdr:colOff>
      <xdr:row>36</xdr:row>
      <xdr:rowOff>28584</xdr:rowOff>
    </xdr:from>
    <xdr:to>
      <xdr:col>8</xdr:col>
      <xdr:colOff>209550</xdr:colOff>
      <xdr:row>36</xdr:row>
      <xdr:rowOff>57150</xdr:rowOff>
    </xdr:to>
    <xdr:cxnSp macro="">
      <xdr:nvCxnSpPr>
        <xdr:cNvPr id="27" name="68 Conector recto de flecha">
          <a:extLst>
            <a:ext uri="{FF2B5EF4-FFF2-40B4-BE49-F238E27FC236}">
              <a16:creationId xmlns="" xmlns:a16="http://schemas.microsoft.com/office/drawing/2014/main" id="{84E21ED9-B368-4662-ACFF-EB21908A5645}"/>
            </a:ext>
          </a:extLst>
        </xdr:cNvPr>
        <xdr:cNvCxnSpPr/>
      </xdr:nvCxnSpPr>
      <xdr:spPr>
        <a:xfrm>
          <a:off x="5076825" y="6696084"/>
          <a:ext cx="1228725" cy="28566"/>
        </a:xfrm>
        <a:prstGeom prst="straightConnector1">
          <a:avLst/>
        </a:prstGeom>
        <a:ln w="28575">
          <a:solidFill>
            <a:schemeClr val="bg1">
              <a:lumMod val="65000"/>
            </a:schemeClr>
          </a:solidFill>
          <a:prstDash val="sysDot"/>
          <a:headEnd type="oval" w="med" len="med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495300</xdr:colOff>
      <xdr:row>36</xdr:row>
      <xdr:rowOff>47629</xdr:rowOff>
    </xdr:from>
    <xdr:to>
      <xdr:col>8</xdr:col>
      <xdr:colOff>209550</xdr:colOff>
      <xdr:row>39</xdr:row>
      <xdr:rowOff>0</xdr:rowOff>
    </xdr:to>
    <xdr:cxnSp macro="">
      <xdr:nvCxnSpPr>
        <xdr:cNvPr id="28" name="69 Conector recto de flecha">
          <a:extLst>
            <a:ext uri="{FF2B5EF4-FFF2-40B4-BE49-F238E27FC236}">
              <a16:creationId xmlns="" xmlns:a16="http://schemas.microsoft.com/office/drawing/2014/main" id="{26183D74-2172-4668-A6AB-E269FDB63FDD}"/>
            </a:ext>
          </a:extLst>
        </xdr:cNvPr>
        <xdr:cNvCxnSpPr/>
      </xdr:nvCxnSpPr>
      <xdr:spPr>
        <a:xfrm>
          <a:off x="5067300" y="6715129"/>
          <a:ext cx="1238250" cy="523871"/>
        </a:xfrm>
        <a:prstGeom prst="straightConnector1">
          <a:avLst/>
        </a:prstGeom>
        <a:ln w="28575">
          <a:solidFill>
            <a:schemeClr val="bg1">
              <a:lumMod val="65000"/>
            </a:schemeClr>
          </a:solidFill>
          <a:prstDash val="sysDot"/>
          <a:headEnd type="oval" w="med" len="med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382368</xdr:colOff>
      <xdr:row>0</xdr:row>
      <xdr:rowOff>183648</xdr:rowOff>
    </xdr:from>
    <xdr:ext cx="7217232" cy="1407027"/>
    <xdr:sp macro="" textlink="">
      <xdr:nvSpPr>
        <xdr:cNvPr id="29" name="Rectángulo 28">
          <a:extLst>
            <a:ext uri="{FF2B5EF4-FFF2-40B4-BE49-F238E27FC236}">
              <a16:creationId xmlns="" xmlns:a16="http://schemas.microsoft.com/office/drawing/2014/main" id="{7EC482F5-7C6B-4110-984A-C72C466915BD}"/>
            </a:ext>
          </a:extLst>
        </xdr:cNvPr>
        <xdr:cNvSpPr/>
      </xdr:nvSpPr>
      <xdr:spPr>
        <a:xfrm>
          <a:off x="3430368" y="183648"/>
          <a:ext cx="7217232" cy="1407027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ctr"/>
          <a:r>
            <a:rPr lang="es-ES" sz="3800" b="1" cap="none" spc="0">
              <a:ln w="9525">
                <a:solidFill>
                  <a:srgbClr val="002060"/>
                </a:solidFill>
                <a:prstDash val="solid"/>
              </a:ln>
              <a:solidFill>
                <a:srgbClr val="002060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Base de datos Comercio </a:t>
          </a:r>
        </a:p>
        <a:p>
          <a:pPr algn="ctr"/>
          <a:r>
            <a:rPr lang="es-ES" sz="3800" b="1" cap="none" spc="0">
              <a:ln w="9525">
                <a:solidFill>
                  <a:srgbClr val="002060"/>
                </a:solidFill>
                <a:prstDash val="solid"/>
              </a:ln>
              <a:solidFill>
                <a:srgbClr val="002060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Colombia -</a:t>
          </a:r>
          <a:r>
            <a:rPr lang="es-ES" sz="3800" b="1" cap="none" spc="0" baseline="0">
              <a:ln w="9525">
                <a:solidFill>
                  <a:srgbClr val="002060"/>
                </a:solidFill>
                <a:prstDash val="solid"/>
              </a:ln>
              <a:solidFill>
                <a:srgbClr val="002060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Argentina</a:t>
          </a:r>
          <a:endParaRPr lang="es-ES" sz="3800" b="1" cap="none" spc="0">
            <a:ln w="9525">
              <a:solidFill>
                <a:srgbClr val="002060"/>
              </a:solidFill>
              <a:prstDash val="solid"/>
            </a:ln>
            <a:solidFill>
              <a:srgbClr val="002060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43</xdr:row>
      <xdr:rowOff>152400</xdr:rowOff>
    </xdr:from>
    <xdr:ext cx="7217232" cy="1407027"/>
    <xdr:sp macro="" textlink="">
      <xdr:nvSpPr>
        <xdr:cNvPr id="30" name="Rectángulo 29">
          <a:extLst>
            <a:ext uri="{FF2B5EF4-FFF2-40B4-BE49-F238E27FC236}">
              <a16:creationId xmlns="" xmlns:a16="http://schemas.microsoft.com/office/drawing/2014/main" id="{4A338727-7DB3-435A-A09A-DC2C0BBF0010}"/>
            </a:ext>
          </a:extLst>
        </xdr:cNvPr>
        <xdr:cNvSpPr/>
      </xdr:nvSpPr>
      <xdr:spPr>
        <a:xfrm>
          <a:off x="0" y="8343900"/>
          <a:ext cx="7217232" cy="1407027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threePt" dir="t"/>
          </a:scene3d>
          <a:sp3d extrusionH="57150">
            <a:bevelT w="38100" h="38100"/>
          </a:sp3d>
        </a:bodyPr>
        <a:lstStyle/>
        <a:p>
          <a:pPr algn="l"/>
          <a:r>
            <a:rPr lang="es-ES" sz="2400" b="1" cap="none" spc="0">
              <a:ln w="9525">
                <a:solidFill>
                  <a:sysClr val="windowText" lastClr="000000"/>
                </a:solidFill>
                <a:prstDash val="solid"/>
              </a:ln>
              <a:solidFill>
                <a:srgbClr val="00206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Presentado por:</a:t>
          </a:r>
        </a:p>
        <a:p>
          <a:pPr algn="ctr"/>
          <a:r>
            <a:rPr lang="es-ES" sz="2400" b="1" cap="none" spc="0">
              <a:ln w="9525">
                <a:solidFill>
                  <a:sysClr val="windowText" lastClr="000000"/>
                </a:solidFill>
                <a:prstDash val="solid"/>
              </a:ln>
              <a:solidFill>
                <a:srgbClr val="00206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Sebastian Yara Torres</a:t>
          </a:r>
        </a:p>
        <a:p>
          <a:pPr algn="ctr"/>
          <a:r>
            <a:rPr lang="es-ES" sz="2400" b="1" cap="none" spc="0">
              <a:ln w="9525">
                <a:solidFill>
                  <a:sysClr val="windowText" lastClr="000000"/>
                </a:solidFill>
                <a:prstDash val="solid"/>
              </a:ln>
              <a:solidFill>
                <a:srgbClr val="00206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Jonathan Rodriguez Contreras</a:t>
          </a:r>
        </a:p>
        <a:p>
          <a:pPr algn="ctr"/>
          <a:r>
            <a:rPr lang="es-ES" sz="2400" b="1" cap="none" spc="0">
              <a:ln w="9525">
                <a:solidFill>
                  <a:sysClr val="windowText" lastClr="000000"/>
                </a:solidFill>
                <a:prstDash val="solid"/>
              </a:ln>
              <a:solidFill>
                <a:srgbClr val="00206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Maria Liliana Umbarila </a:t>
          </a:r>
        </a:p>
        <a:p>
          <a:pPr algn="ctr"/>
          <a:endParaRPr lang="es-ES" sz="2400" b="1" cap="none" spc="0">
            <a:ln w="9525">
              <a:solidFill>
                <a:sysClr val="windowText" lastClr="000000"/>
              </a:solidFill>
              <a:prstDash val="solid"/>
            </a:ln>
            <a:solidFill>
              <a:srgbClr val="002060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  <a:p>
          <a:pPr algn="ctr"/>
          <a:r>
            <a:rPr lang="es-ES" sz="2400" b="1" cap="none" spc="0">
              <a:ln w="9525">
                <a:solidFill>
                  <a:sysClr val="windowText" lastClr="000000"/>
                </a:solidFill>
                <a:prstDash val="solid"/>
              </a:ln>
              <a:solidFill>
                <a:srgbClr val="00206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Estudiantes del curso: Integración</a:t>
          </a:r>
          <a:r>
            <a:rPr lang="es-ES" sz="2400" b="1" cap="none" spc="0" baseline="0">
              <a:ln w="9525">
                <a:solidFill>
                  <a:sysClr val="windowText" lastClr="000000"/>
                </a:solidFill>
                <a:prstDash val="solid"/>
              </a:ln>
              <a:solidFill>
                <a:srgbClr val="00206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 Economíca y </a:t>
          </a:r>
        </a:p>
        <a:p>
          <a:pPr algn="ctr"/>
          <a:r>
            <a:rPr lang="es-ES" sz="2400" b="1" cap="none" spc="0" baseline="0">
              <a:ln w="9525">
                <a:solidFill>
                  <a:sysClr val="windowText" lastClr="000000"/>
                </a:solidFill>
                <a:prstDash val="solid"/>
              </a:ln>
              <a:solidFill>
                <a:srgbClr val="00206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Acuerdos Comerciales </a:t>
          </a:r>
          <a:r>
            <a:rPr lang="es-ES" sz="2400" b="1" cap="none" spc="0">
              <a:ln w="9525">
                <a:solidFill>
                  <a:sysClr val="windowText" lastClr="000000"/>
                </a:solidFill>
                <a:prstDash val="solid"/>
              </a:ln>
              <a:solidFill>
                <a:srgbClr val="00206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  (2018-I)</a:t>
          </a:r>
        </a:p>
        <a:p>
          <a:pPr algn="ctr"/>
          <a:r>
            <a:rPr lang="es-ES" sz="2400" b="1" cap="none" spc="0">
              <a:ln w="9525">
                <a:solidFill>
                  <a:sysClr val="windowText" lastClr="000000"/>
                </a:solidFill>
                <a:prstDash val="solid"/>
              </a:ln>
              <a:solidFill>
                <a:srgbClr val="00206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Profesora: Jenny Paola Danna-Buitrago, PhD</a:t>
          </a:r>
        </a:p>
        <a:p>
          <a:pPr algn="ctr"/>
          <a:endParaRPr lang="es-ES" sz="2400" b="1" cap="none" spc="0">
            <a:ln w="9525">
              <a:solidFill>
                <a:sysClr val="windowText" lastClr="000000"/>
              </a:solidFill>
              <a:prstDash val="solid"/>
            </a:ln>
            <a:solidFill>
              <a:srgbClr val="002060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85725</xdr:rowOff>
    </xdr:from>
    <xdr:to>
      <xdr:col>0</xdr:col>
      <xdr:colOff>609600</xdr:colOff>
      <xdr:row>2</xdr:row>
      <xdr:rowOff>165715</xdr:rowOff>
    </xdr:to>
    <xdr:sp macro="" textlink="">
      <xdr:nvSpPr>
        <xdr:cNvPr id="2" name="15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7C91152-892E-47B1-82B8-AD22D531E952}"/>
            </a:ext>
          </a:extLst>
        </xdr:cNvPr>
        <xdr:cNvSpPr/>
      </xdr:nvSpPr>
      <xdr:spPr>
        <a:xfrm>
          <a:off x="228600" y="85725"/>
          <a:ext cx="381000" cy="460990"/>
        </a:xfrm>
        <a:prstGeom prst="leftArrow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740568</xdr:colOff>
      <xdr:row>0</xdr:row>
      <xdr:rowOff>90489</xdr:rowOff>
    </xdr:from>
    <xdr:to>
      <xdr:col>0</xdr:col>
      <xdr:colOff>1133476</xdr:colOff>
      <xdr:row>2</xdr:row>
      <xdr:rowOff>152400</xdr:rowOff>
    </xdr:to>
    <xdr:sp macro="" textlink="">
      <xdr:nvSpPr>
        <xdr:cNvPr id="3" name="13 Flecha derecha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6CF8CFB-3A05-4FC1-B4FF-ADF48EF5A0B4}"/>
            </a:ext>
          </a:extLst>
        </xdr:cNvPr>
        <xdr:cNvSpPr/>
      </xdr:nvSpPr>
      <xdr:spPr>
        <a:xfrm>
          <a:off x="740568" y="90489"/>
          <a:ext cx="392908" cy="442911"/>
        </a:xfrm>
        <a:prstGeom prst="rightArrow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381000</xdr:colOff>
      <xdr:row>34</xdr:row>
      <xdr:rowOff>79990</xdr:rowOff>
    </xdr:to>
    <xdr:sp macro="" textlink="">
      <xdr:nvSpPr>
        <xdr:cNvPr id="4" name="15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1E3F058-67F4-440F-BEF5-6529577038DA}"/>
            </a:ext>
          </a:extLst>
        </xdr:cNvPr>
        <xdr:cNvSpPr/>
      </xdr:nvSpPr>
      <xdr:spPr>
        <a:xfrm>
          <a:off x="0" y="6543675"/>
          <a:ext cx="381000" cy="460990"/>
        </a:xfrm>
        <a:prstGeom prst="leftArrow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511968</xdr:colOff>
      <xdr:row>32</xdr:row>
      <xdr:rowOff>4764</xdr:rowOff>
    </xdr:from>
    <xdr:to>
      <xdr:col>0</xdr:col>
      <xdr:colOff>904876</xdr:colOff>
      <xdr:row>34</xdr:row>
      <xdr:rowOff>66675</xdr:rowOff>
    </xdr:to>
    <xdr:sp macro="" textlink="">
      <xdr:nvSpPr>
        <xdr:cNvPr id="5" name="13 Flecha derecha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73FECB7-D7C9-4FA4-BE63-C27119D103E7}"/>
            </a:ext>
          </a:extLst>
        </xdr:cNvPr>
        <xdr:cNvSpPr/>
      </xdr:nvSpPr>
      <xdr:spPr>
        <a:xfrm>
          <a:off x="511968" y="6548439"/>
          <a:ext cx="392908" cy="442911"/>
        </a:xfrm>
        <a:prstGeom prst="rightArrow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66675</xdr:rowOff>
    </xdr:from>
    <xdr:to>
      <xdr:col>0</xdr:col>
      <xdr:colOff>742950</xdr:colOff>
      <xdr:row>2</xdr:row>
      <xdr:rowOff>146665</xdr:rowOff>
    </xdr:to>
    <xdr:sp macro="" textlink="">
      <xdr:nvSpPr>
        <xdr:cNvPr id="2" name="15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A545CC6-B8BE-4DCA-A4CE-38293F4BCBB0}"/>
            </a:ext>
          </a:extLst>
        </xdr:cNvPr>
        <xdr:cNvSpPr/>
      </xdr:nvSpPr>
      <xdr:spPr>
        <a:xfrm>
          <a:off x="361950" y="66675"/>
          <a:ext cx="381000" cy="460990"/>
        </a:xfrm>
        <a:prstGeom prst="leftArrow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rgbClr val="002060"/>
            </a:solidFill>
          </a:endParaRPr>
        </a:p>
      </xdr:txBody>
    </xdr:sp>
    <xdr:clientData/>
  </xdr:twoCellAnchor>
  <xdr:twoCellAnchor>
    <xdr:from>
      <xdr:col>0</xdr:col>
      <xdr:colOff>161925</xdr:colOff>
      <xdr:row>30</xdr:row>
      <xdr:rowOff>180975</xdr:rowOff>
    </xdr:from>
    <xdr:to>
      <xdr:col>0</xdr:col>
      <xdr:colOff>542925</xdr:colOff>
      <xdr:row>33</xdr:row>
      <xdr:rowOff>70465</xdr:rowOff>
    </xdr:to>
    <xdr:sp macro="" textlink="">
      <xdr:nvSpPr>
        <xdr:cNvPr id="5" name="15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78DD222-537C-445C-A99A-4B89FEDCCCF6}"/>
            </a:ext>
          </a:extLst>
        </xdr:cNvPr>
        <xdr:cNvSpPr/>
      </xdr:nvSpPr>
      <xdr:spPr>
        <a:xfrm>
          <a:off x="161925" y="6429375"/>
          <a:ext cx="381000" cy="460990"/>
        </a:xfrm>
        <a:prstGeom prst="leftArrow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404812</xdr:colOff>
      <xdr:row>21</xdr:row>
      <xdr:rowOff>27384</xdr:rowOff>
    </xdr:from>
    <xdr:to>
      <xdr:col>10</xdr:col>
      <xdr:colOff>190499</xdr:colOff>
      <xdr:row>46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741CBA8D-6E5B-4D4D-AC82-AB85CC48C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1</xdr:row>
      <xdr:rowOff>47625</xdr:rowOff>
    </xdr:from>
    <xdr:ext cx="21764624" cy="535781"/>
    <xdr:sp macro="" textlink="">
      <xdr:nvSpPr>
        <xdr:cNvPr id="3" name="Rectángulo 2">
          <a:extLst>
            <a:ext uri="{FF2B5EF4-FFF2-40B4-BE49-F238E27FC236}">
              <a16:creationId xmlns="" xmlns:a16="http://schemas.microsoft.com/office/drawing/2014/main" id="{3B6881C3-6038-4696-B377-3CEA2D0E7F85}"/>
            </a:ext>
          </a:extLst>
        </xdr:cNvPr>
        <xdr:cNvSpPr/>
      </xdr:nvSpPr>
      <xdr:spPr>
        <a:xfrm>
          <a:off x="0" y="238125"/>
          <a:ext cx="21764624" cy="535781"/>
        </a:xfrm>
        <a:prstGeom prst="rect">
          <a:avLst/>
        </a:prstGeom>
        <a:noFill/>
        <a:effectLst>
          <a:glow rad="228600">
            <a:schemeClr val="accent1">
              <a:satMod val="175000"/>
              <a:alpha val="40000"/>
            </a:schemeClr>
          </a:glow>
        </a:effectLst>
        <a:scene3d>
          <a:camera prst="orthographicFront"/>
          <a:lightRig rig="threePt" dir="t"/>
        </a:scene3d>
        <a:sp3d>
          <a:bevelT/>
        </a:sp3d>
      </xdr:spPr>
      <xdr:txBody>
        <a:bodyPr wrap="square" lIns="91440" tIns="45720" rIns="91440" bIns="45720">
          <a:noAutofit/>
        </a:bodyPr>
        <a:lstStyle/>
        <a:p>
          <a:pPr algn="l"/>
          <a:r>
            <a:rPr lang="es-ES" sz="3400" b="0" cap="none" spc="0">
              <a:ln w="9525">
                <a:solidFill>
                  <a:sysClr val="windowText" lastClr="000000"/>
                </a:solidFill>
                <a:prstDash val="solid"/>
              </a:ln>
              <a:solidFill>
                <a:srgbClr val="002060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Calibri (Cuerpo)"/>
            </a:rPr>
            <a:t>Merchandise trade matrix – product groups, exports in thousands of dollars, annual</a:t>
          </a:r>
          <a:r>
            <a:rPr lang="es-ES" sz="3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Calibri (Cuerpo)"/>
            </a:rPr>
            <a:t>, 1995-2016</a:t>
          </a:r>
        </a:p>
      </xdr:txBody>
    </xdr:sp>
    <xdr:clientData/>
  </xdr:oneCellAnchor>
  <xdr:twoCellAnchor>
    <xdr:from>
      <xdr:col>0</xdr:col>
      <xdr:colOff>35719</xdr:colOff>
      <xdr:row>20</xdr:row>
      <xdr:rowOff>130968</xdr:rowOff>
    </xdr:from>
    <xdr:to>
      <xdr:col>0</xdr:col>
      <xdr:colOff>416719</xdr:colOff>
      <xdr:row>22</xdr:row>
      <xdr:rowOff>166688</xdr:rowOff>
    </xdr:to>
    <xdr:sp macro="" textlink="">
      <xdr:nvSpPr>
        <xdr:cNvPr id="6" name="15 Flecha izquierda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F0E3842-70D7-414E-B57B-4D81DA00B432}"/>
            </a:ext>
          </a:extLst>
        </xdr:cNvPr>
        <xdr:cNvSpPr/>
      </xdr:nvSpPr>
      <xdr:spPr>
        <a:xfrm>
          <a:off x="35719" y="4131468"/>
          <a:ext cx="381000" cy="416720"/>
        </a:xfrm>
        <a:prstGeom prst="leftArrow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547687</xdr:colOff>
      <xdr:row>20</xdr:row>
      <xdr:rowOff>154782</xdr:rowOff>
    </xdr:from>
    <xdr:to>
      <xdr:col>0</xdr:col>
      <xdr:colOff>940595</xdr:colOff>
      <xdr:row>22</xdr:row>
      <xdr:rowOff>166688</xdr:rowOff>
    </xdr:to>
    <xdr:sp macro="" textlink="">
      <xdr:nvSpPr>
        <xdr:cNvPr id="8" name="13 Flecha derecha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4C928A32-E851-4233-A2A9-A066C06A9127}"/>
            </a:ext>
          </a:extLst>
        </xdr:cNvPr>
        <xdr:cNvSpPr/>
      </xdr:nvSpPr>
      <xdr:spPr>
        <a:xfrm>
          <a:off x="547687" y="4155282"/>
          <a:ext cx="392908" cy="392906"/>
        </a:xfrm>
        <a:prstGeom prst="rightArrow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38099</xdr:colOff>
      <xdr:row>18</xdr:row>
      <xdr:rowOff>157161</xdr:rowOff>
    </xdr:from>
    <xdr:to>
      <xdr:col>12</xdr:col>
      <xdr:colOff>142875</xdr:colOff>
      <xdr:row>42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65BBAE7D-A3D8-4D82-AFA6-C0772C93E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367609</xdr:colOff>
      <xdr:row>1</xdr:row>
      <xdr:rowOff>12198</xdr:rowOff>
    </xdr:from>
    <xdr:ext cx="184730" cy="624595"/>
    <xdr:sp macro="" textlink="">
      <xdr:nvSpPr>
        <xdr:cNvPr id="3" name="Rectángulo 2">
          <a:extLst>
            <a:ext uri="{FF2B5EF4-FFF2-40B4-BE49-F238E27FC236}">
              <a16:creationId xmlns="" xmlns:a16="http://schemas.microsoft.com/office/drawing/2014/main" id="{100DB10B-8E74-454B-874A-DBA0E4982EAB}"/>
            </a:ext>
          </a:extLst>
        </xdr:cNvPr>
        <xdr:cNvSpPr/>
      </xdr:nvSpPr>
      <xdr:spPr>
        <a:xfrm>
          <a:off x="8644834" y="202698"/>
          <a:ext cx="184730" cy="62459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threePt" dir="t"/>
          </a:scene3d>
          <a:sp3d extrusionH="57150">
            <a:bevelT w="82550" h="38100" prst="coolSlant"/>
          </a:sp3d>
        </a:bodyPr>
        <a:lstStyle/>
        <a:p>
          <a:pPr algn="ctr"/>
          <a:endParaRPr lang="es-ES" sz="3400" b="1" cap="none" spc="0">
            <a:ln w="13462">
              <a:solidFill>
                <a:schemeClr val="bg1"/>
              </a:solidFill>
              <a:prstDash val="solid"/>
            </a:ln>
            <a:solidFill>
              <a:srgbClr val="002060"/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1</xdr:row>
      <xdr:rowOff>66675</xdr:rowOff>
    </xdr:from>
    <xdr:ext cx="19935824" cy="695325"/>
    <xdr:sp macro="" textlink="">
      <xdr:nvSpPr>
        <xdr:cNvPr id="4" name="Rectángulo 3">
          <a:extLst>
            <a:ext uri="{FF2B5EF4-FFF2-40B4-BE49-F238E27FC236}">
              <a16:creationId xmlns="" xmlns:a16="http://schemas.microsoft.com/office/drawing/2014/main" id="{C5DDBF87-DA6E-4A88-B68F-63ED4499724B}"/>
            </a:ext>
          </a:extLst>
        </xdr:cNvPr>
        <xdr:cNvSpPr/>
      </xdr:nvSpPr>
      <xdr:spPr>
        <a:xfrm>
          <a:off x="0" y="257175"/>
          <a:ext cx="19935824" cy="695325"/>
        </a:xfrm>
        <a:prstGeom prst="rect">
          <a:avLst/>
        </a:prstGeom>
        <a:noFill/>
        <a:effectLst>
          <a:glow rad="228600">
            <a:schemeClr val="accent1">
              <a:satMod val="175000"/>
              <a:alpha val="40000"/>
            </a:schemeClr>
          </a:glow>
        </a:effectLst>
        <a:scene3d>
          <a:camera prst="orthographicFront"/>
          <a:lightRig rig="threePt" dir="t"/>
        </a:scene3d>
        <a:sp3d>
          <a:bevelT/>
        </a:sp3d>
      </xdr:spPr>
      <xdr:txBody>
        <a:bodyPr wrap="square" lIns="91440" tIns="45720" rIns="91440" bIns="45720">
          <a:noAutofit/>
          <a:sp3d extrusionH="57150">
            <a:bevelT w="82550" h="38100" prst="coolSlant"/>
          </a:sp3d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3400" b="1">
              <a:effectLst>
                <a:outerShdw dist="38100" dir="2700000" algn="bl" rotWithShape="0">
                  <a:schemeClr val="accent5"/>
                </a:outerShdw>
              </a:effectLst>
              <a:latin typeface="+mn-lt"/>
              <a:ea typeface="+mn-ea"/>
              <a:cs typeface="+mn-cs"/>
            </a:rPr>
            <a:t>Merchandise trade matrix – product groups, imports in thousands of dollars, annual, 1995-2016</a:t>
          </a:r>
          <a:endParaRPr lang="es-ES" sz="3400">
            <a:effectLst/>
          </a:endParaRPr>
        </a:p>
        <a:p>
          <a:pPr algn="ctr"/>
          <a:endParaRPr lang="es-ES" sz="5400" b="1" cap="none" spc="0">
            <a:ln w="9525">
              <a:solidFill>
                <a:schemeClr val="bg1"/>
              </a:solidFill>
              <a:prstDash val="solid"/>
            </a:ln>
            <a:solidFill>
              <a:srgbClr val="002060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twoCellAnchor>
    <xdr:from>
      <xdr:col>0</xdr:col>
      <xdr:colOff>0</xdr:colOff>
      <xdr:row>18</xdr:row>
      <xdr:rowOff>0</xdr:rowOff>
    </xdr:from>
    <xdr:to>
      <xdr:col>0</xdr:col>
      <xdr:colOff>381000</xdr:colOff>
      <xdr:row>20</xdr:row>
      <xdr:rowOff>35720</xdr:rowOff>
    </xdr:to>
    <xdr:sp macro="" textlink="">
      <xdr:nvSpPr>
        <xdr:cNvPr id="5" name="15 Flecha izquierda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285B98E-FCDE-4759-A5F1-A4DCC75FB240}"/>
            </a:ext>
          </a:extLst>
        </xdr:cNvPr>
        <xdr:cNvSpPr/>
      </xdr:nvSpPr>
      <xdr:spPr>
        <a:xfrm>
          <a:off x="0" y="3743325"/>
          <a:ext cx="381000" cy="416720"/>
        </a:xfrm>
        <a:prstGeom prst="leftArrow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511968</xdr:colOff>
      <xdr:row>18</xdr:row>
      <xdr:rowOff>23814</xdr:rowOff>
    </xdr:from>
    <xdr:to>
      <xdr:col>0</xdr:col>
      <xdr:colOff>904876</xdr:colOff>
      <xdr:row>20</xdr:row>
      <xdr:rowOff>35720</xdr:rowOff>
    </xdr:to>
    <xdr:sp macro="" textlink="">
      <xdr:nvSpPr>
        <xdr:cNvPr id="6" name="13 Flecha derecha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4085F362-64A3-42A3-8901-EB02742C9936}"/>
            </a:ext>
          </a:extLst>
        </xdr:cNvPr>
        <xdr:cNvSpPr/>
      </xdr:nvSpPr>
      <xdr:spPr>
        <a:xfrm>
          <a:off x="511968" y="3767139"/>
          <a:ext cx="392908" cy="392906"/>
        </a:xfrm>
        <a:prstGeom prst="rightArrow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20</xdr:row>
      <xdr:rowOff>104775</xdr:rowOff>
    </xdr:from>
    <xdr:to>
      <xdr:col>12</xdr:col>
      <xdr:colOff>123825</xdr:colOff>
      <xdr:row>45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7A044D73-307A-41A5-A9AE-EE2146628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2</xdr:row>
      <xdr:rowOff>40773</xdr:rowOff>
    </xdr:from>
    <xdr:ext cx="4996909" cy="624595"/>
    <xdr:sp macro="" textlink="">
      <xdr:nvSpPr>
        <xdr:cNvPr id="3" name="Rectángulo 2">
          <a:extLst>
            <a:ext uri="{FF2B5EF4-FFF2-40B4-BE49-F238E27FC236}">
              <a16:creationId xmlns="" xmlns:a16="http://schemas.microsoft.com/office/drawing/2014/main" id="{66E8D545-8919-4007-BAA6-28377FD54EC9}"/>
            </a:ext>
          </a:extLst>
        </xdr:cNvPr>
        <xdr:cNvSpPr/>
      </xdr:nvSpPr>
      <xdr:spPr>
        <a:xfrm>
          <a:off x="0" y="421773"/>
          <a:ext cx="4996909" cy="624595"/>
        </a:xfrm>
        <a:prstGeom prst="rect">
          <a:avLst/>
        </a:prstGeom>
        <a:noFill/>
        <a:effectLst>
          <a:glow rad="228600">
            <a:schemeClr val="accent1">
              <a:satMod val="175000"/>
              <a:alpha val="40000"/>
            </a:schemeClr>
          </a:glow>
        </a:effectLst>
        <a:scene3d>
          <a:camera prst="orthographicFront"/>
          <a:lightRig rig="threePt" dir="t"/>
        </a:scene3d>
        <a:sp3d>
          <a:bevelT/>
        </a:sp3d>
      </xdr:spPr>
      <xdr:txBody>
        <a:bodyPr wrap="square" lIns="91440" tIns="45720" rIns="91440" bIns="45720">
          <a:spAutoFit/>
          <a:sp3d extrusionH="57150">
            <a:bevelT w="82550" h="38100" prst="coolSlant"/>
          </a:sp3d>
        </a:bodyPr>
        <a:lstStyle/>
        <a:p>
          <a:pPr algn="l"/>
          <a:r>
            <a:rPr lang="es-ES" sz="3400" b="1" cap="none" spc="0">
              <a:ln w="9525">
                <a:solidFill>
                  <a:schemeClr val="bg1"/>
                </a:solidFill>
                <a:prstDash val="solid"/>
              </a:ln>
              <a:solidFill>
                <a:srgbClr val="002060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Saldo Comercial</a:t>
          </a:r>
        </a:p>
      </xdr:txBody>
    </xdr:sp>
    <xdr:clientData/>
  </xdr:oneCellAnchor>
  <xdr:twoCellAnchor>
    <xdr:from>
      <xdr:col>0</xdr:col>
      <xdr:colOff>0</xdr:colOff>
      <xdr:row>20</xdr:row>
      <xdr:rowOff>0</xdr:rowOff>
    </xdr:from>
    <xdr:to>
      <xdr:col>0</xdr:col>
      <xdr:colOff>381000</xdr:colOff>
      <xdr:row>22</xdr:row>
      <xdr:rowOff>35720</xdr:rowOff>
    </xdr:to>
    <xdr:sp macro="" textlink="">
      <xdr:nvSpPr>
        <xdr:cNvPr id="4" name="15 Flecha izquierda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9ECE704-F8C7-4142-B300-75A9A7FA4524}"/>
            </a:ext>
          </a:extLst>
        </xdr:cNvPr>
        <xdr:cNvSpPr/>
      </xdr:nvSpPr>
      <xdr:spPr>
        <a:xfrm>
          <a:off x="0" y="4010025"/>
          <a:ext cx="381000" cy="416720"/>
        </a:xfrm>
        <a:prstGeom prst="leftArrow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511968</xdr:colOff>
      <xdr:row>20</xdr:row>
      <xdr:rowOff>23814</xdr:rowOff>
    </xdr:from>
    <xdr:to>
      <xdr:col>0</xdr:col>
      <xdr:colOff>904876</xdr:colOff>
      <xdr:row>22</xdr:row>
      <xdr:rowOff>35720</xdr:rowOff>
    </xdr:to>
    <xdr:sp macro="" textlink="">
      <xdr:nvSpPr>
        <xdr:cNvPr id="5" name="13 Flecha derecha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97C492C1-EAC9-40CD-92F3-F7ADDAF24528}"/>
            </a:ext>
          </a:extLst>
        </xdr:cNvPr>
        <xdr:cNvSpPr/>
      </xdr:nvSpPr>
      <xdr:spPr>
        <a:xfrm>
          <a:off x="511968" y="4033839"/>
          <a:ext cx="392908" cy="392906"/>
        </a:xfrm>
        <a:prstGeom prst="rightArrow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86747</xdr:rowOff>
    </xdr:from>
    <xdr:to>
      <xdr:col>0</xdr:col>
      <xdr:colOff>381000</xdr:colOff>
      <xdr:row>2</xdr:row>
      <xdr:rowOff>139473</xdr:rowOff>
    </xdr:to>
    <xdr:sp macro="" textlink="">
      <xdr:nvSpPr>
        <xdr:cNvPr id="5" name="15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7583400-4430-4B3A-9D8E-AFF8718E4C14}"/>
            </a:ext>
          </a:extLst>
        </xdr:cNvPr>
        <xdr:cNvSpPr/>
      </xdr:nvSpPr>
      <xdr:spPr>
        <a:xfrm>
          <a:off x="0" y="86747"/>
          <a:ext cx="381000" cy="433726"/>
        </a:xfrm>
        <a:prstGeom prst="leftArrow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511968</xdr:colOff>
      <xdr:row>0</xdr:row>
      <xdr:rowOff>88109</xdr:rowOff>
    </xdr:from>
    <xdr:to>
      <xdr:col>0</xdr:col>
      <xdr:colOff>904876</xdr:colOff>
      <xdr:row>2</xdr:row>
      <xdr:rowOff>123825</xdr:rowOff>
    </xdr:to>
    <xdr:sp macro="" textlink="">
      <xdr:nvSpPr>
        <xdr:cNvPr id="6" name="13 Flecha derecha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E5A6249-E2E2-4C05-97DD-FE5FC1D96E1E}"/>
            </a:ext>
          </a:extLst>
        </xdr:cNvPr>
        <xdr:cNvSpPr/>
      </xdr:nvSpPr>
      <xdr:spPr>
        <a:xfrm>
          <a:off x="511968" y="88109"/>
          <a:ext cx="392908" cy="416716"/>
        </a:xfrm>
        <a:prstGeom prst="rightArrow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381000</xdr:colOff>
      <xdr:row>73</xdr:row>
      <xdr:rowOff>139473</xdr:rowOff>
    </xdr:to>
    <xdr:sp macro="" textlink="">
      <xdr:nvSpPr>
        <xdr:cNvPr id="9" name="15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3768566-7B2B-458C-A643-ADEAE5F1FA63}"/>
            </a:ext>
          </a:extLst>
        </xdr:cNvPr>
        <xdr:cNvSpPr/>
      </xdr:nvSpPr>
      <xdr:spPr>
        <a:xfrm>
          <a:off x="0" y="15659100"/>
          <a:ext cx="381000" cy="520473"/>
        </a:xfrm>
        <a:prstGeom prst="leftArrow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511968</xdr:colOff>
      <xdr:row>71</xdr:row>
      <xdr:rowOff>4764</xdr:rowOff>
    </xdr:from>
    <xdr:to>
      <xdr:col>0</xdr:col>
      <xdr:colOff>904876</xdr:colOff>
      <xdr:row>73</xdr:row>
      <xdr:rowOff>123825</xdr:rowOff>
    </xdr:to>
    <xdr:sp macro="" textlink="">
      <xdr:nvSpPr>
        <xdr:cNvPr id="10" name="13 Flecha derecha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D54AEE0-4BF9-4450-8A6C-FF685899DC9E}"/>
            </a:ext>
          </a:extLst>
        </xdr:cNvPr>
        <xdr:cNvSpPr/>
      </xdr:nvSpPr>
      <xdr:spPr>
        <a:xfrm>
          <a:off x="511968" y="15663864"/>
          <a:ext cx="392908" cy="500061"/>
        </a:xfrm>
        <a:prstGeom prst="rightArrow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19050</xdr:rowOff>
    </xdr:from>
    <xdr:to>
      <xdr:col>0</xdr:col>
      <xdr:colOff>504825</xdr:colOff>
      <xdr:row>2</xdr:row>
      <xdr:rowOff>148609</xdr:rowOff>
    </xdr:to>
    <xdr:sp macro="" textlink="">
      <xdr:nvSpPr>
        <xdr:cNvPr id="2" name="15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CB41076-F9F0-4E7C-8839-625A6ECC4EE6}"/>
            </a:ext>
          </a:extLst>
        </xdr:cNvPr>
        <xdr:cNvSpPr/>
      </xdr:nvSpPr>
      <xdr:spPr>
        <a:xfrm>
          <a:off x="123825" y="19050"/>
          <a:ext cx="381000" cy="510559"/>
        </a:xfrm>
        <a:prstGeom prst="leftArrow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635793</xdr:colOff>
      <xdr:row>0</xdr:row>
      <xdr:rowOff>23814</xdr:rowOff>
    </xdr:from>
    <xdr:to>
      <xdr:col>0</xdr:col>
      <xdr:colOff>1028701</xdr:colOff>
      <xdr:row>2</xdr:row>
      <xdr:rowOff>133350</xdr:rowOff>
    </xdr:to>
    <xdr:sp macro="" textlink="">
      <xdr:nvSpPr>
        <xdr:cNvPr id="3" name="13 Flecha derecha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7F209F3-4833-4E18-B673-3D57736D0516}"/>
            </a:ext>
          </a:extLst>
        </xdr:cNvPr>
        <xdr:cNvSpPr/>
      </xdr:nvSpPr>
      <xdr:spPr>
        <a:xfrm>
          <a:off x="635793" y="23814"/>
          <a:ext cx="392908" cy="490536"/>
        </a:xfrm>
        <a:prstGeom prst="rightArrow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0</xdr:colOff>
      <xdr:row>89</xdr:row>
      <xdr:rowOff>0</xdr:rowOff>
    </xdr:from>
    <xdr:to>
      <xdr:col>0</xdr:col>
      <xdr:colOff>381000</xdr:colOff>
      <xdr:row>91</xdr:row>
      <xdr:rowOff>129559</xdr:rowOff>
    </xdr:to>
    <xdr:sp macro="" textlink="">
      <xdr:nvSpPr>
        <xdr:cNvPr id="4" name="15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DE3C2DC-3773-4450-A43C-CED49B5A11CC}"/>
            </a:ext>
          </a:extLst>
        </xdr:cNvPr>
        <xdr:cNvSpPr/>
      </xdr:nvSpPr>
      <xdr:spPr>
        <a:xfrm>
          <a:off x="0" y="18259425"/>
          <a:ext cx="381000" cy="510559"/>
        </a:xfrm>
        <a:prstGeom prst="leftArrow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511968</xdr:colOff>
      <xdr:row>89</xdr:row>
      <xdr:rowOff>4764</xdr:rowOff>
    </xdr:from>
    <xdr:to>
      <xdr:col>0</xdr:col>
      <xdr:colOff>904876</xdr:colOff>
      <xdr:row>91</xdr:row>
      <xdr:rowOff>114300</xdr:rowOff>
    </xdr:to>
    <xdr:sp macro="" textlink="">
      <xdr:nvSpPr>
        <xdr:cNvPr id="5" name="13 Flecha derecha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DF2CE90-094A-457F-B259-D3CB7B9EA703}"/>
            </a:ext>
          </a:extLst>
        </xdr:cNvPr>
        <xdr:cNvSpPr/>
      </xdr:nvSpPr>
      <xdr:spPr>
        <a:xfrm>
          <a:off x="511968" y="18264189"/>
          <a:ext cx="392908" cy="490536"/>
        </a:xfrm>
        <a:prstGeom prst="rightArrow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0</xdr:col>
      <xdr:colOff>381000</xdr:colOff>
      <xdr:row>3</xdr:row>
      <xdr:rowOff>54770</xdr:rowOff>
    </xdr:to>
    <xdr:sp macro="" textlink="">
      <xdr:nvSpPr>
        <xdr:cNvPr id="2" name="15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B7AA8D4-1AFC-4A8A-AFBE-C6B036E8E8E2}"/>
            </a:ext>
          </a:extLst>
        </xdr:cNvPr>
        <xdr:cNvSpPr/>
      </xdr:nvSpPr>
      <xdr:spPr>
        <a:xfrm>
          <a:off x="0" y="19050"/>
          <a:ext cx="381000" cy="607220"/>
        </a:xfrm>
        <a:prstGeom prst="leftArrow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511968</xdr:colOff>
      <xdr:row>0</xdr:row>
      <xdr:rowOff>23814</xdr:rowOff>
    </xdr:from>
    <xdr:to>
      <xdr:col>0</xdr:col>
      <xdr:colOff>904876</xdr:colOff>
      <xdr:row>3</xdr:row>
      <xdr:rowOff>35720</xdr:rowOff>
    </xdr:to>
    <xdr:sp macro="" textlink="">
      <xdr:nvSpPr>
        <xdr:cNvPr id="3" name="13 Flecha derecha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DCB892A-8496-4B65-9D49-DBA5ABFB7D1E}"/>
            </a:ext>
          </a:extLst>
        </xdr:cNvPr>
        <xdr:cNvSpPr/>
      </xdr:nvSpPr>
      <xdr:spPr>
        <a:xfrm>
          <a:off x="511968" y="23814"/>
          <a:ext cx="392908" cy="583406"/>
        </a:xfrm>
        <a:prstGeom prst="rightArrow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0</xdr:colOff>
      <xdr:row>80</xdr:row>
      <xdr:rowOff>0</xdr:rowOff>
    </xdr:from>
    <xdr:to>
      <xdr:col>0</xdr:col>
      <xdr:colOff>381000</xdr:colOff>
      <xdr:row>82</xdr:row>
      <xdr:rowOff>109732</xdr:rowOff>
    </xdr:to>
    <xdr:sp macro="" textlink="">
      <xdr:nvSpPr>
        <xdr:cNvPr id="4" name="15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5E0CDAD-3A41-4C0B-8067-D18B2D9323B1}"/>
            </a:ext>
          </a:extLst>
        </xdr:cNvPr>
        <xdr:cNvSpPr/>
      </xdr:nvSpPr>
      <xdr:spPr>
        <a:xfrm>
          <a:off x="0" y="15944850"/>
          <a:ext cx="381000" cy="490732"/>
        </a:xfrm>
        <a:prstGeom prst="leftArrow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511968</xdr:colOff>
      <xdr:row>80</xdr:row>
      <xdr:rowOff>4764</xdr:rowOff>
    </xdr:from>
    <xdr:to>
      <xdr:col>0</xdr:col>
      <xdr:colOff>904876</xdr:colOff>
      <xdr:row>82</xdr:row>
      <xdr:rowOff>95250</xdr:rowOff>
    </xdr:to>
    <xdr:sp macro="" textlink="">
      <xdr:nvSpPr>
        <xdr:cNvPr id="5" name="13 Flecha derecha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600B306-9A11-4FD2-88D1-4C8C2BF215E0}"/>
            </a:ext>
          </a:extLst>
        </xdr:cNvPr>
        <xdr:cNvSpPr/>
      </xdr:nvSpPr>
      <xdr:spPr>
        <a:xfrm>
          <a:off x="511968" y="15949614"/>
          <a:ext cx="392908" cy="471486"/>
        </a:xfrm>
        <a:prstGeom prst="rightArrow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0</xdr:rowOff>
    </xdr:from>
    <xdr:to>
      <xdr:col>0</xdr:col>
      <xdr:colOff>733425</xdr:colOff>
      <xdr:row>2</xdr:row>
      <xdr:rowOff>79990</xdr:rowOff>
    </xdr:to>
    <xdr:sp macro="" textlink="">
      <xdr:nvSpPr>
        <xdr:cNvPr id="2" name="15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1C0ADB9-E3D1-4FD6-B1A1-4E50E10104BE}"/>
            </a:ext>
          </a:extLst>
        </xdr:cNvPr>
        <xdr:cNvSpPr/>
      </xdr:nvSpPr>
      <xdr:spPr>
        <a:xfrm>
          <a:off x="352425" y="0"/>
          <a:ext cx="381000" cy="460990"/>
        </a:xfrm>
        <a:prstGeom prst="leftArrow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864393</xdr:colOff>
      <xdr:row>0</xdr:row>
      <xdr:rowOff>4764</xdr:rowOff>
    </xdr:from>
    <xdr:to>
      <xdr:col>0</xdr:col>
      <xdr:colOff>1257301</xdr:colOff>
      <xdr:row>2</xdr:row>
      <xdr:rowOff>66675</xdr:rowOff>
    </xdr:to>
    <xdr:sp macro="" textlink="">
      <xdr:nvSpPr>
        <xdr:cNvPr id="3" name="13 Flecha derecha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B05CFF2-DEB2-41D4-AE76-00568AF7B31E}"/>
            </a:ext>
          </a:extLst>
        </xdr:cNvPr>
        <xdr:cNvSpPr/>
      </xdr:nvSpPr>
      <xdr:spPr>
        <a:xfrm>
          <a:off x="864393" y="4764"/>
          <a:ext cx="392908" cy="442911"/>
        </a:xfrm>
        <a:prstGeom prst="rightArrow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152400</xdr:colOff>
      <xdr:row>34</xdr:row>
      <xdr:rowOff>104775</xdr:rowOff>
    </xdr:from>
    <xdr:to>
      <xdr:col>0</xdr:col>
      <xdr:colOff>533400</xdr:colOff>
      <xdr:row>36</xdr:row>
      <xdr:rowOff>184765</xdr:rowOff>
    </xdr:to>
    <xdr:sp macro="" textlink="">
      <xdr:nvSpPr>
        <xdr:cNvPr id="4" name="15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D218B1C-F416-430E-8E36-9FA8CD5CA615}"/>
            </a:ext>
          </a:extLst>
        </xdr:cNvPr>
        <xdr:cNvSpPr/>
      </xdr:nvSpPr>
      <xdr:spPr>
        <a:xfrm>
          <a:off x="152400" y="7010400"/>
          <a:ext cx="381000" cy="460990"/>
        </a:xfrm>
        <a:prstGeom prst="leftArrow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664368</xdr:colOff>
      <xdr:row>34</xdr:row>
      <xdr:rowOff>109539</xdr:rowOff>
    </xdr:from>
    <xdr:to>
      <xdr:col>0</xdr:col>
      <xdr:colOff>1057276</xdr:colOff>
      <xdr:row>36</xdr:row>
      <xdr:rowOff>171450</xdr:rowOff>
    </xdr:to>
    <xdr:sp macro="" textlink="">
      <xdr:nvSpPr>
        <xdr:cNvPr id="5" name="13 Flecha derecha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D3EB42E-CD6B-4073-B6C1-C314E12619EB}"/>
            </a:ext>
          </a:extLst>
        </xdr:cNvPr>
        <xdr:cNvSpPr/>
      </xdr:nvSpPr>
      <xdr:spPr>
        <a:xfrm>
          <a:off x="664368" y="7015164"/>
          <a:ext cx="392908" cy="442911"/>
        </a:xfrm>
        <a:prstGeom prst="rightArrow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304806</xdr:colOff>
      <xdr:row>16</xdr:row>
      <xdr:rowOff>57151</xdr:rowOff>
    </xdr:from>
    <xdr:to>
      <xdr:col>33</xdr:col>
      <xdr:colOff>76200</xdr:colOff>
      <xdr:row>30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1AD5691D-BF82-476A-A6A3-C9D240AB0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228606</xdr:colOff>
      <xdr:row>31</xdr:row>
      <xdr:rowOff>0</xdr:rowOff>
    </xdr:from>
    <xdr:to>
      <xdr:col>33</xdr:col>
      <xdr:colOff>161925</xdr:colOff>
      <xdr:row>45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8C319B73-5DD9-4E9D-8485-A6F335AD8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323850</xdr:colOff>
      <xdr:row>0</xdr:row>
      <xdr:rowOff>85725</xdr:rowOff>
    </xdr:from>
    <xdr:to>
      <xdr:col>0</xdr:col>
      <xdr:colOff>704850</xdr:colOff>
      <xdr:row>2</xdr:row>
      <xdr:rowOff>165715</xdr:rowOff>
    </xdr:to>
    <xdr:sp macro="" textlink="">
      <xdr:nvSpPr>
        <xdr:cNvPr id="4" name="15 Flecha izquierda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5D645DCF-4AD0-4A02-A487-142E85E710CE}"/>
            </a:ext>
          </a:extLst>
        </xdr:cNvPr>
        <xdr:cNvSpPr/>
      </xdr:nvSpPr>
      <xdr:spPr>
        <a:xfrm>
          <a:off x="323850" y="85725"/>
          <a:ext cx="381000" cy="460990"/>
        </a:xfrm>
        <a:prstGeom prst="leftArrow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835818</xdr:colOff>
      <xdr:row>0</xdr:row>
      <xdr:rowOff>90489</xdr:rowOff>
    </xdr:from>
    <xdr:to>
      <xdr:col>0</xdr:col>
      <xdr:colOff>1228726</xdr:colOff>
      <xdr:row>2</xdr:row>
      <xdr:rowOff>152400</xdr:rowOff>
    </xdr:to>
    <xdr:sp macro="" textlink="">
      <xdr:nvSpPr>
        <xdr:cNvPr id="5" name="13 Flecha derecha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64D8382B-DFBB-4418-9E01-9B1CA0A7F035}"/>
            </a:ext>
          </a:extLst>
        </xdr:cNvPr>
        <xdr:cNvSpPr/>
      </xdr:nvSpPr>
      <xdr:spPr>
        <a:xfrm>
          <a:off x="835818" y="90489"/>
          <a:ext cx="392908" cy="442911"/>
        </a:xfrm>
        <a:prstGeom prst="rightArrow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228600</xdr:colOff>
      <xdr:row>46</xdr:row>
      <xdr:rowOff>76200</xdr:rowOff>
    </xdr:from>
    <xdr:to>
      <xdr:col>0</xdr:col>
      <xdr:colOff>609600</xdr:colOff>
      <xdr:row>48</xdr:row>
      <xdr:rowOff>156190</xdr:rowOff>
    </xdr:to>
    <xdr:sp macro="" textlink="">
      <xdr:nvSpPr>
        <xdr:cNvPr id="6" name="15 Flecha izquierda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81FEB47E-5316-4CBC-AF96-177ABF048D79}"/>
            </a:ext>
          </a:extLst>
        </xdr:cNvPr>
        <xdr:cNvSpPr/>
      </xdr:nvSpPr>
      <xdr:spPr>
        <a:xfrm>
          <a:off x="228600" y="9229725"/>
          <a:ext cx="381000" cy="460990"/>
        </a:xfrm>
        <a:prstGeom prst="leftArrow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740568</xdr:colOff>
      <xdr:row>46</xdr:row>
      <xdr:rowOff>80964</xdr:rowOff>
    </xdr:from>
    <xdr:to>
      <xdr:col>0</xdr:col>
      <xdr:colOff>1133476</xdr:colOff>
      <xdr:row>48</xdr:row>
      <xdr:rowOff>142875</xdr:rowOff>
    </xdr:to>
    <xdr:sp macro="" textlink="">
      <xdr:nvSpPr>
        <xdr:cNvPr id="7" name="13 Flecha derecha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BF0C4C4C-B567-4393-B0E5-74DC96C40E82}"/>
            </a:ext>
          </a:extLst>
        </xdr:cNvPr>
        <xdr:cNvSpPr/>
      </xdr:nvSpPr>
      <xdr:spPr>
        <a:xfrm>
          <a:off x="740568" y="9234489"/>
          <a:ext cx="392908" cy="442911"/>
        </a:xfrm>
        <a:prstGeom prst="rightArrow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ables/table1.xml><?xml version="1.0" encoding="utf-8"?>
<table xmlns="http://schemas.openxmlformats.org/spreadsheetml/2006/main" id="2" name="Tabla2" displayName="Tabla2" ref="A7:W18" totalsRowShown="0" headerRowDxfId="27" dataDxfId="26" headerRowCellStyle="Normal" dataCellStyle="Normal">
  <tableColumns count="23">
    <tableColumn id="1" name="YEAR" dataDxfId="25" dataCellStyle="Salida"/>
    <tableColumn id="2" name="1995" dataDxfId="24" dataCellStyle="Salida"/>
    <tableColumn id="3" name="1996" dataDxfId="23" dataCellStyle="Salida"/>
    <tableColumn id="4" name="1997" dataDxfId="22" dataCellStyle="Salida"/>
    <tableColumn id="5" name="1998" dataDxfId="21" dataCellStyle="Salida"/>
    <tableColumn id="6" name="1999" dataDxfId="20" dataCellStyle="Salida"/>
    <tableColumn id="7" name="2000" dataDxfId="19" dataCellStyle="Salida"/>
    <tableColumn id="8" name="2001" dataDxfId="18" dataCellStyle="Salida"/>
    <tableColumn id="9" name="2002" dataDxfId="17" dataCellStyle="Salida"/>
    <tableColumn id="10" name="2003" dataDxfId="16" dataCellStyle="Salida"/>
    <tableColumn id="11" name="2004" dataDxfId="15" dataCellStyle="Salida"/>
    <tableColumn id="12" name="2005" dataDxfId="14" dataCellStyle="Salida"/>
    <tableColumn id="13" name="2006" dataDxfId="13" dataCellStyle="Salida"/>
    <tableColumn id="14" name="2007" dataDxfId="12" dataCellStyle="Salida"/>
    <tableColumn id="15" name="2008" dataDxfId="11" dataCellStyle="Salida"/>
    <tableColumn id="16" name="2009" dataDxfId="10" dataCellStyle="Salida"/>
    <tableColumn id="17" name="2010" dataDxfId="9" dataCellStyle="Salida"/>
    <tableColumn id="18" name="2011" dataDxfId="8" dataCellStyle="Salida"/>
    <tableColumn id="19" name="2012" dataDxfId="7" dataCellStyle="Salida"/>
    <tableColumn id="20" name="2013" dataDxfId="6" dataCellStyle="Salida"/>
    <tableColumn id="21" name="2014" dataDxfId="5" dataCellStyle="Salida"/>
    <tableColumn id="22" name="2015" dataDxfId="4" dataCellStyle="Salida"/>
    <tableColumn id="23" name="2016" dataDxfId="3" dataCellStyle="Sali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atos.bancomundial.org/indicador/NY.GDP.MKTP.CD?locations=CO" TargetMode="External"/><Relationship Id="rId2" Type="http://schemas.openxmlformats.org/officeDocument/2006/relationships/hyperlink" Target="https://datos.bancomundial.org/indicador/NY.GDP.MKTP.CD?locations=CO" TargetMode="External"/><Relationship Id="rId1" Type="http://schemas.openxmlformats.org/officeDocument/2006/relationships/hyperlink" Target="https://datos.bancomundial.org/indicador/NY.GDP.MKTP.CD?locations=CO" TargetMode="External"/><Relationship Id="rId5" Type="http://schemas.openxmlformats.org/officeDocument/2006/relationships/drawing" Target="../drawings/drawing6.xml"/><Relationship Id="rId4" Type="http://schemas.openxmlformats.org/officeDocument/2006/relationships/hyperlink" Target="https://datos.bancomundial.org/indicador/NY.GDP.MKTP.CD?locations=CO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datos.bancomundial.org/indicador/NY.GDP.MKTP.CD?locations=CO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datos.bancomundial.org/indicador/NY.GDP.MKTP.CD?locations=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workbookViewId="0">
      <selection activeCell="J57" sqref="J57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workbookViewId="0">
      <pane xSplit="1" topLeftCell="B1" activePane="topRight" state="frozen"/>
      <selection pane="topRight" activeCell="A23" sqref="A23"/>
    </sheetView>
  </sheetViews>
  <sheetFormatPr baseColWidth="10" defaultRowHeight="15" x14ac:dyDescent="0.25"/>
  <cols>
    <col min="1" max="1" width="45.7109375" style="1" bestFit="1" customWidth="1"/>
    <col min="2" max="2" width="13.85546875" style="1" customWidth="1"/>
    <col min="3" max="3" width="13.5703125" style="1" bestFit="1" customWidth="1"/>
    <col min="4" max="4" width="13.28515625" style="1" bestFit="1" customWidth="1"/>
    <col min="5" max="9" width="12.7109375" style="1" bestFit="1" customWidth="1"/>
    <col min="10" max="10" width="13.28515625" style="1" bestFit="1" customWidth="1"/>
    <col min="11" max="11" width="12.7109375" style="1" bestFit="1" customWidth="1"/>
    <col min="12" max="23" width="13.7109375" style="1" bestFit="1" customWidth="1"/>
    <col min="24" max="16384" width="11.42578125" style="1"/>
  </cols>
  <sheetData>
    <row r="1" spans="1:23" s="8" customFormat="1" x14ac:dyDescent="0.25"/>
    <row r="2" spans="1:23" s="8" customFormat="1" x14ac:dyDescent="0.25"/>
    <row r="3" spans="1:23" s="8" customFormat="1" x14ac:dyDescent="0.25"/>
    <row r="4" spans="1:23" ht="29.25" customHeight="1" x14ac:dyDescent="0.25">
      <c r="A4" s="68" t="s">
        <v>36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</row>
    <row r="5" spans="1:23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</row>
    <row r="6" spans="1:23" s="8" customFormat="1" ht="22.5" customHeight="1" x14ac:dyDescent="0.25">
      <c r="A6" s="32" t="s">
        <v>0</v>
      </c>
      <c r="B6" s="32">
        <v>1995</v>
      </c>
      <c r="C6" s="32">
        <v>1996</v>
      </c>
      <c r="D6" s="32">
        <v>1997</v>
      </c>
      <c r="E6" s="32">
        <v>1998</v>
      </c>
      <c r="F6" s="32">
        <v>1999</v>
      </c>
      <c r="G6" s="32">
        <v>2000</v>
      </c>
      <c r="H6" s="32">
        <v>2001</v>
      </c>
      <c r="I6" s="32">
        <v>2002</v>
      </c>
      <c r="J6" s="32">
        <v>2003</v>
      </c>
      <c r="K6" s="32">
        <v>2004</v>
      </c>
      <c r="L6" s="32">
        <v>2005</v>
      </c>
      <c r="M6" s="32">
        <v>2006</v>
      </c>
      <c r="N6" s="32">
        <v>2007</v>
      </c>
      <c r="O6" s="32">
        <v>2008</v>
      </c>
      <c r="P6" s="32">
        <v>2009</v>
      </c>
      <c r="Q6" s="32">
        <v>2010</v>
      </c>
      <c r="R6" s="32">
        <v>2011</v>
      </c>
      <c r="S6" s="32">
        <v>2012</v>
      </c>
      <c r="T6" s="32">
        <v>2013</v>
      </c>
      <c r="U6" s="32">
        <v>2014</v>
      </c>
      <c r="V6" s="32">
        <v>2015</v>
      </c>
      <c r="W6" s="32">
        <v>2016</v>
      </c>
    </row>
    <row r="7" spans="1:23" s="8" customFormat="1" x14ac:dyDescent="0.25">
      <c r="A7" s="29" t="s">
        <v>2</v>
      </c>
      <c r="B7" s="41">
        <f>(+'Productos Exportados'!B9/'Productos Exportados'!B$8)/('Ventajas Comparativas'!B21/'Ventajas Comparativas'!B$20)</f>
        <v>1.9599972839504374</v>
      </c>
      <c r="C7" s="41">
        <f>(+'Productos Exportados'!C9/'Productos Exportados'!C$8)/('Ventajas Comparativas'!C21/'Ventajas Comparativas'!C$20)</f>
        <v>31.743610303106784</v>
      </c>
      <c r="D7" s="41">
        <f>(+'Productos Exportados'!D9/'Productos Exportados'!D$8)/('Ventajas Comparativas'!D21/'Ventajas Comparativas'!D$20)</f>
        <v>38.9572591990745</v>
      </c>
      <c r="E7" s="41">
        <f>(+'Productos Exportados'!E9/'Productos Exportados'!E$8)/('Ventajas Comparativas'!E21/'Ventajas Comparativas'!E$20)</f>
        <v>3.4085682377891562</v>
      </c>
      <c r="F7" s="41">
        <f>(+'Productos Exportados'!F9/'Productos Exportados'!F$8)/('Ventajas Comparativas'!F21/'Ventajas Comparativas'!F$20)</f>
        <v>0.98913510758212098</v>
      </c>
      <c r="G7" s="41">
        <f>(+'Productos Exportados'!G9/'Productos Exportados'!G$8)/('Ventajas Comparativas'!G21/'Ventajas Comparativas'!G$20)</f>
        <v>0</v>
      </c>
      <c r="H7" s="41">
        <f>(+'Productos Exportados'!H9/'Productos Exportados'!H$8)/('Ventajas Comparativas'!H21/'Ventajas Comparativas'!H$20)</f>
        <v>4.0977332710366952</v>
      </c>
      <c r="I7" s="41">
        <f>(+'Productos Exportados'!I9/'Productos Exportados'!I$8)/('Ventajas Comparativas'!I21/'Ventajas Comparativas'!I$20)</f>
        <v>9.6118315013219426</v>
      </c>
      <c r="J7" s="41">
        <f>(+'Productos Exportados'!J9/'Productos Exportados'!J$8)/('Ventajas Comparativas'!J21/'Ventajas Comparativas'!J$20)</f>
        <v>11.810060849404257</v>
      </c>
      <c r="K7" s="41">
        <f>(+'Productos Exportados'!K9/'Productos Exportados'!K$8)/('Ventajas Comparativas'!K21/'Ventajas Comparativas'!K$20)</f>
        <v>5.0702023709879978</v>
      </c>
      <c r="L7" s="41">
        <f>(+'Productos Exportados'!L9/'Productos Exportados'!L$8)/('Ventajas Comparativas'!L21/'Ventajas Comparativas'!L$20)</f>
        <v>0</v>
      </c>
      <c r="M7" s="41">
        <f>(+'Productos Exportados'!M9/'Productos Exportados'!M$8)/('Ventajas Comparativas'!M21/'Ventajas Comparativas'!M$20)</f>
        <v>0</v>
      </c>
      <c r="N7" s="41">
        <f>(+'Productos Exportados'!N9/'Productos Exportados'!N$8)/('Ventajas Comparativas'!N21/'Ventajas Comparativas'!N$20)</f>
        <v>9.1173059568674562E-4</v>
      </c>
      <c r="O7" s="41">
        <f>(+'Productos Exportados'!O9/'Productos Exportados'!O$8)/('Ventajas Comparativas'!O21/'Ventajas Comparativas'!O$20)</f>
        <v>2.5587937301980506</v>
      </c>
      <c r="P7" s="41">
        <f>(+'Productos Exportados'!P9/'Productos Exportados'!P$8)/('Ventajas Comparativas'!P21/'Ventajas Comparativas'!P$20)</f>
        <v>12.116072801978701</v>
      </c>
      <c r="Q7" s="41">
        <f>(+'Productos Exportados'!Q9/'Productos Exportados'!Q$8)/('Ventajas Comparativas'!Q21/'Ventajas Comparativas'!Q$20)</f>
        <v>2.7133346037597565</v>
      </c>
      <c r="R7" s="41">
        <f>(+'Productos Exportados'!R9/'Productos Exportados'!R$8)/('Ventajas Comparativas'!R21/'Ventajas Comparativas'!R$20)</f>
        <v>1.6460850333678756</v>
      </c>
      <c r="S7" s="41">
        <f>(+'Productos Exportados'!S9/'Productos Exportados'!S$8)/('Ventajas Comparativas'!S21/'Ventajas Comparativas'!S$20)</f>
        <v>7.3212964385169492</v>
      </c>
      <c r="T7" s="41">
        <f>(+'Productos Exportados'!T9/'Productos Exportados'!T$8)/('Ventajas Comparativas'!T21/'Ventajas Comparativas'!T$20)</f>
        <v>40.893087559324194</v>
      </c>
      <c r="U7" s="41">
        <f>(+'Productos Exportados'!U9/'Productos Exportados'!U$8)/('Ventajas Comparativas'!U21/'Ventajas Comparativas'!U$20)</f>
        <v>23.023403020082448</v>
      </c>
      <c r="V7" s="41">
        <f>(+'Productos Exportados'!V9/'Productos Exportados'!V$8)/('Ventajas Comparativas'!V21/'Ventajas Comparativas'!V$20)</f>
        <v>46.160013934512264</v>
      </c>
      <c r="W7" s="41">
        <f>(+'Productos Exportados'!W9/'Productos Exportados'!W$8)/('Ventajas Comparativas'!W21/'Ventajas Comparativas'!W$20)</f>
        <v>30.55134376644855</v>
      </c>
    </row>
    <row r="8" spans="1:23" s="8" customFormat="1" x14ac:dyDescent="0.25">
      <c r="A8" s="29" t="s">
        <v>4</v>
      </c>
      <c r="B8" s="41">
        <f>(+'Productos Exportados'!B10/'Productos Exportados'!B$8)/('Ventajas Comparativas'!B22/'Ventajas Comparativas'!B$20)</f>
        <v>152.20886232909763</v>
      </c>
      <c r="C8" s="41">
        <f>(+'Productos Exportados'!C10/'Productos Exportados'!C$8)/('Ventajas Comparativas'!C22/'Ventajas Comparativas'!C$20)</f>
        <v>1025.3332539239914</v>
      </c>
      <c r="D8" s="41">
        <f>(+'Productos Exportados'!D10/'Productos Exportados'!D$8)/('Ventajas Comparativas'!D22/'Ventajas Comparativas'!D$20)</f>
        <v>412.64581671411827</v>
      </c>
      <c r="E8" s="41">
        <f>(+'Productos Exportados'!E10/'Productos Exportados'!E$8)/('Ventajas Comparativas'!E22/'Ventajas Comparativas'!E$20)</f>
        <v>381.95643242353873</v>
      </c>
      <c r="F8" s="41">
        <f>(+'Productos Exportados'!F10/'Productos Exportados'!F$8)/('Ventajas Comparativas'!F22/'Ventajas Comparativas'!F$20)</f>
        <v>230.36086302814971</v>
      </c>
      <c r="G8" s="41">
        <f>(+'Productos Exportados'!G10/'Productos Exportados'!G$8)/('Ventajas Comparativas'!G22/'Ventajas Comparativas'!G$20)</f>
        <v>86.190690326510804</v>
      </c>
      <c r="H8" s="41">
        <f>(+'Productos Exportados'!H10/'Productos Exportados'!H$8)/('Ventajas Comparativas'!H22/'Ventajas Comparativas'!H$20)</f>
        <v>76.185204126962404</v>
      </c>
      <c r="I8" s="41">
        <f>(+'Productos Exportados'!I10/'Productos Exportados'!I$8)/('Ventajas Comparativas'!I22/'Ventajas Comparativas'!I$20)</f>
        <v>118.81152808530844</v>
      </c>
      <c r="J8" s="41">
        <f>(+'Productos Exportados'!J10/'Productos Exportados'!J$8)/('Ventajas Comparativas'!J22/'Ventajas Comparativas'!J$20)</f>
        <v>271.67288405312996</v>
      </c>
      <c r="K8" s="41">
        <f>(+'Productos Exportados'!K10/'Productos Exportados'!K$8)/('Ventajas Comparativas'!K22/'Ventajas Comparativas'!K$20)</f>
        <v>228.81717064419908</v>
      </c>
      <c r="L8" s="41">
        <f>(+'Productos Exportados'!L10/'Productos Exportados'!L$8)/('Ventajas Comparativas'!L22/'Ventajas Comparativas'!L$20)</f>
        <v>33.667012092010566</v>
      </c>
      <c r="M8" s="41">
        <f>(+'Productos Exportados'!M10/'Productos Exportados'!M$8)/('Ventajas Comparativas'!M22/'Ventajas Comparativas'!M$20)</f>
        <v>30.244644514399514</v>
      </c>
      <c r="N8" s="41">
        <f>(+'Productos Exportados'!N10/'Productos Exportados'!N$8)/('Ventajas Comparativas'!N22/'Ventajas Comparativas'!N$20)</f>
        <v>75.428342907046201</v>
      </c>
      <c r="O8" s="41">
        <f>(+'Productos Exportados'!O10/'Productos Exportados'!O$8)/('Ventajas Comparativas'!O22/'Ventajas Comparativas'!O$20)</f>
        <v>48.193026213507196</v>
      </c>
      <c r="P8" s="41">
        <f>(+'Productos Exportados'!P10/'Productos Exportados'!P$8)/('Ventajas Comparativas'!P22/'Ventajas Comparativas'!P$20)</f>
        <v>7.4914188894234135</v>
      </c>
      <c r="Q8" s="41">
        <f>(+'Productos Exportados'!Q10/'Productos Exportados'!Q$8)/('Ventajas Comparativas'!Q22/'Ventajas Comparativas'!Q$20)</f>
        <v>6.7443885987846022</v>
      </c>
      <c r="R8" s="41">
        <f>(+'Productos Exportados'!R10/'Productos Exportados'!R$8)/('Ventajas Comparativas'!R22/'Ventajas Comparativas'!R$20)</f>
        <v>4.1608262421565216</v>
      </c>
      <c r="S8" s="41">
        <f>(+'Productos Exportados'!S10/'Productos Exportados'!S$8)/('Ventajas Comparativas'!S22/'Ventajas Comparativas'!S$20)</f>
        <v>2.9839695438988971</v>
      </c>
      <c r="T8" s="41">
        <f>(+'Productos Exportados'!T10/'Productos Exportados'!T$8)/('Ventajas Comparativas'!T22/'Ventajas Comparativas'!T$20)</f>
        <v>5.7958122993703229</v>
      </c>
      <c r="U8" s="41">
        <f>(+'Productos Exportados'!U10/'Productos Exportados'!U$8)/('Ventajas Comparativas'!U22/'Ventajas Comparativas'!U$20)</f>
        <v>8.2800731568179415</v>
      </c>
      <c r="V8" s="41">
        <f>(+'Productos Exportados'!V10/'Productos Exportados'!V$8)/('Ventajas Comparativas'!V22/'Ventajas Comparativas'!V$20)</f>
        <v>11.848190556103466</v>
      </c>
      <c r="W8" s="41">
        <f>(+'Productos Exportados'!W10/'Productos Exportados'!W$8)/('Ventajas Comparativas'!W22/'Ventajas Comparativas'!W$20)</f>
        <v>8.8102567473835069</v>
      </c>
    </row>
    <row r="9" spans="1:23" s="8" customFormat="1" x14ac:dyDescent="0.25">
      <c r="A9" s="29" t="s">
        <v>5</v>
      </c>
      <c r="B9" s="41">
        <f>(+'Productos Exportados'!B11/'Productos Exportados'!B$8)/('Ventajas Comparativas'!B23/'Ventajas Comparativas'!B$20)</f>
        <v>4.1331191252588368</v>
      </c>
      <c r="C9" s="41">
        <f>(+'Productos Exportados'!C11/'Productos Exportados'!C$8)/('Ventajas Comparativas'!C23/'Ventajas Comparativas'!C$20)</f>
        <v>4.5504687476596652</v>
      </c>
      <c r="D9" s="41">
        <f>(+'Productos Exportados'!D11/'Productos Exportados'!D$8)/('Ventajas Comparativas'!D23/'Ventajas Comparativas'!D$20)</f>
        <v>4.1092820005109099</v>
      </c>
      <c r="E9" s="41">
        <f>(+'Productos Exportados'!E11/'Productos Exportados'!E$8)/('Ventajas Comparativas'!E23/'Ventajas Comparativas'!E$20)</f>
        <v>5.8781836733506339</v>
      </c>
      <c r="F9" s="41">
        <f>(+'Productos Exportados'!F11/'Productos Exportados'!F$8)/('Ventajas Comparativas'!F23/'Ventajas Comparativas'!F$20)</f>
        <v>6.4500335974941354</v>
      </c>
      <c r="G9" s="41">
        <f>(+'Productos Exportados'!G11/'Productos Exportados'!G$8)/('Ventajas Comparativas'!G23/'Ventajas Comparativas'!G$20)</f>
        <v>5.8996143056368053</v>
      </c>
      <c r="H9" s="41">
        <f>(+'Productos Exportados'!H11/'Productos Exportados'!H$8)/('Ventajas Comparativas'!H23/'Ventajas Comparativas'!H$20)</f>
        <v>5.6166939707821859</v>
      </c>
      <c r="I9" s="41">
        <f>(+'Productos Exportados'!I11/'Productos Exportados'!I$8)/('Ventajas Comparativas'!I23/'Ventajas Comparativas'!I$20)</f>
        <v>2.7491331277761919</v>
      </c>
      <c r="J9" s="41">
        <f>(+'Productos Exportados'!J11/'Productos Exportados'!J$8)/('Ventajas Comparativas'!J23/'Ventajas Comparativas'!J$20)</f>
        <v>0.28334587517005244</v>
      </c>
      <c r="K9" s="41">
        <f>(+'Productos Exportados'!K11/'Productos Exportados'!K$8)/('Ventajas Comparativas'!K23/'Ventajas Comparativas'!K$20)</f>
        <v>1.8900103023301853</v>
      </c>
      <c r="L9" s="41">
        <f>(+'Productos Exportados'!L11/'Productos Exportados'!L$8)/('Ventajas Comparativas'!L23/'Ventajas Comparativas'!L$20)</f>
        <v>3.7913239634141997</v>
      </c>
      <c r="M9" s="41">
        <f>(+'Productos Exportados'!M11/'Productos Exportados'!M$8)/('Ventajas Comparativas'!M23/'Ventajas Comparativas'!M$20)</f>
        <v>1.9922940802872067</v>
      </c>
      <c r="N9" s="41">
        <f>(+'Productos Exportados'!N11/'Productos Exportados'!N$8)/('Ventajas Comparativas'!N23/'Ventajas Comparativas'!N$20)</f>
        <v>3.8163366389460065</v>
      </c>
      <c r="O9" s="41">
        <f>(+'Productos Exportados'!O11/'Productos Exportados'!O$8)/('Ventajas Comparativas'!O23/'Ventajas Comparativas'!O$20)</f>
        <v>4.0028119129763589</v>
      </c>
      <c r="P9" s="41">
        <f>(+'Productos Exportados'!P11/'Productos Exportados'!P$8)/('Ventajas Comparativas'!P23/'Ventajas Comparativas'!P$20)</f>
        <v>2.2123825363978802</v>
      </c>
      <c r="Q9" s="41">
        <f>(+'Productos Exportados'!Q11/'Productos Exportados'!Q$8)/('Ventajas Comparativas'!Q23/'Ventajas Comparativas'!Q$20)</f>
        <v>2.7206599053769662</v>
      </c>
      <c r="R9" s="41">
        <f>(+'Productos Exportados'!R11/'Productos Exportados'!R$8)/('Ventajas Comparativas'!R23/'Ventajas Comparativas'!R$20)</f>
        <v>1.8574569305081294</v>
      </c>
      <c r="S9" s="41">
        <f>(+'Productos Exportados'!S11/'Productos Exportados'!S$8)/('Ventajas Comparativas'!S23/'Ventajas Comparativas'!S$20)</f>
        <v>2.7088590631695313</v>
      </c>
      <c r="T9" s="41">
        <f>(+'Productos Exportados'!T11/'Productos Exportados'!T$8)/('Ventajas Comparativas'!T23/'Ventajas Comparativas'!T$20)</f>
        <v>1.3445638991938107</v>
      </c>
      <c r="U9" s="41">
        <f>(+'Productos Exportados'!U11/'Productos Exportados'!U$8)/('Ventajas Comparativas'!U23/'Ventajas Comparativas'!U$20)</f>
        <v>0.88191081898729706</v>
      </c>
      <c r="V9" s="41">
        <f>(+'Productos Exportados'!V11/'Productos Exportados'!V$8)/('Ventajas Comparativas'!V23/'Ventajas Comparativas'!V$20)</f>
        <v>1.0487519602737088</v>
      </c>
      <c r="W9" s="41">
        <f>(+'Productos Exportados'!W11/'Productos Exportados'!W$8)/('Ventajas Comparativas'!W23/'Ventajas Comparativas'!W$20)</f>
        <v>1.2521230057362425</v>
      </c>
    </row>
    <row r="10" spans="1:23" s="8" customFormat="1" x14ac:dyDescent="0.25">
      <c r="A10" s="29" t="s">
        <v>8</v>
      </c>
      <c r="B10" s="41">
        <f>(+'Productos Exportados'!B12/'Productos Exportados'!B$8)/('Ventajas Comparativas'!B24/'Ventajas Comparativas'!B$20)</f>
        <v>1.1787961872620956E-3</v>
      </c>
      <c r="C10" s="41">
        <f>(+'Productos Exportados'!C12/'Productos Exportados'!C$8)/('Ventajas Comparativas'!C24/'Ventajas Comparativas'!C$20)</f>
        <v>0</v>
      </c>
      <c r="D10" s="41">
        <f>(+'Productos Exportados'!D12/'Productos Exportados'!D$8)/('Ventajas Comparativas'!D24/'Ventajas Comparativas'!D$20)</f>
        <v>0</v>
      </c>
      <c r="E10" s="41">
        <f>(+'Productos Exportados'!E12/'Productos Exportados'!E$8)/('Ventajas Comparativas'!E24/'Ventajas Comparativas'!E$20)</f>
        <v>0</v>
      </c>
      <c r="F10" s="41">
        <f>(+'Productos Exportados'!F12/'Productos Exportados'!F$8)/('Ventajas Comparativas'!F24/'Ventajas Comparativas'!F$20)</f>
        <v>2.9109789410599288E-2</v>
      </c>
      <c r="G10" s="41">
        <f>(+'Productos Exportados'!G12/'Productos Exportados'!G$8)/('Ventajas Comparativas'!G24/'Ventajas Comparativas'!G$20)</f>
        <v>1.656310547218998E-3</v>
      </c>
      <c r="H10" s="41">
        <f>(+'Productos Exportados'!H12/'Productos Exportados'!H$8)/('Ventajas Comparativas'!H24/'Ventajas Comparativas'!H$20)</f>
        <v>1.8515446461575304E-2</v>
      </c>
      <c r="I10" s="41">
        <f>(+'Productos Exportados'!I12/'Productos Exportados'!I$8)/('Ventajas Comparativas'!I24/'Ventajas Comparativas'!I$20)</f>
        <v>1.0007382884478302E-2</v>
      </c>
      <c r="J10" s="41">
        <f>(+'Productos Exportados'!J12/'Productos Exportados'!J$8)/('Ventajas Comparativas'!J24/'Ventajas Comparativas'!J$20)</f>
        <v>7.7943063001033486E-2</v>
      </c>
      <c r="K10" s="41">
        <f>(+'Productos Exportados'!K12/'Productos Exportados'!K$8)/('Ventajas Comparativas'!K24/'Ventajas Comparativas'!K$20)</f>
        <v>1.1108227705966129E-2</v>
      </c>
      <c r="L10" s="41">
        <f>(+'Productos Exportados'!L12/'Productos Exportados'!L$8)/('Ventajas Comparativas'!L24/'Ventajas Comparativas'!L$20)</f>
        <v>5.7510308437730681E-2</v>
      </c>
      <c r="M10" s="41">
        <f>(+'Productos Exportados'!M12/'Productos Exportados'!M$8)/('Ventajas Comparativas'!M24/'Ventajas Comparativas'!M$20)</f>
        <v>1.6902694562759085E-2</v>
      </c>
      <c r="N10" s="41">
        <f>(+'Productos Exportados'!N12/'Productos Exportados'!N$8)/('Ventajas Comparativas'!N24/'Ventajas Comparativas'!N$20)</f>
        <v>1.0666867377682734E-3</v>
      </c>
      <c r="O10" s="41">
        <f>(+'Productos Exportados'!O12/'Productos Exportados'!O$8)/('Ventajas Comparativas'!O24/'Ventajas Comparativas'!O$20)</f>
        <v>4.3068622814755051E-3</v>
      </c>
      <c r="P10" s="41">
        <f>(+'Productos Exportados'!P12/'Productos Exportados'!P$8)/('Ventajas Comparativas'!P24/'Ventajas Comparativas'!P$20)</f>
        <v>7.1062800484613213E-3</v>
      </c>
      <c r="Q10" s="41">
        <f>(+'Productos Exportados'!Q12/'Productos Exportados'!Q$8)/('Ventajas Comparativas'!Q24/'Ventajas Comparativas'!Q$20)</f>
        <v>2.2767551727134218E-2</v>
      </c>
      <c r="R10" s="41">
        <f>(+'Productos Exportados'!R12/'Productos Exportados'!R$8)/('Ventajas Comparativas'!R24/'Ventajas Comparativas'!R$20)</f>
        <v>6.1700851626238845E-3</v>
      </c>
      <c r="S10" s="41">
        <f>(+'Productos Exportados'!S12/'Productos Exportados'!S$8)/('Ventajas Comparativas'!S24/'Ventajas Comparativas'!S$20)</f>
        <v>7.9977357699284792E-3</v>
      </c>
      <c r="T10" s="41">
        <f>(+'Productos Exportados'!T12/'Productos Exportados'!T$8)/('Ventajas Comparativas'!T24/'Ventajas Comparativas'!T$20)</f>
        <v>2.1376850528872959E-2</v>
      </c>
      <c r="U10" s="41">
        <f>(+'Productos Exportados'!U12/'Productos Exportados'!U$8)/('Ventajas Comparativas'!U24/'Ventajas Comparativas'!U$20)</f>
        <v>8.7334740658826543E-2</v>
      </c>
      <c r="V10" s="41">
        <f>(+'Productos Exportados'!V12/'Productos Exportados'!V$8)/('Ventajas Comparativas'!V24/'Ventajas Comparativas'!V$20)</f>
        <v>8.9041317907844794E-2</v>
      </c>
      <c r="W10" s="41">
        <f>(+'Productos Exportados'!W12/'Productos Exportados'!W$8)/('Ventajas Comparativas'!W24/'Ventajas Comparativas'!W$20)</f>
        <v>4.7592462411535648E-2</v>
      </c>
    </row>
    <row r="11" spans="1:23" s="8" customFormat="1" x14ac:dyDescent="0.25">
      <c r="A11" s="29" t="s">
        <v>7</v>
      </c>
      <c r="B11" s="41">
        <f>(+'Productos Exportados'!B13/'Productos Exportados'!B$8)/('Ventajas Comparativas'!B25/'Ventajas Comparativas'!B$20)</f>
        <v>1.257249883101965E-2</v>
      </c>
      <c r="C11" s="41">
        <f>(+'Productos Exportados'!C13/'Productos Exportados'!C$8)/('Ventajas Comparativas'!C25/'Ventajas Comparativas'!C$20)</f>
        <v>8.1587785844211114E-2</v>
      </c>
      <c r="D11" s="41">
        <f>(+'Productos Exportados'!D13/'Productos Exportados'!D$8)/('Ventajas Comparativas'!D25/'Ventajas Comparativas'!D$20)</f>
        <v>0.16418423935609044</v>
      </c>
      <c r="E11" s="41">
        <f>(+'Productos Exportados'!E13/'Productos Exportados'!E$8)/('Ventajas Comparativas'!E25/'Ventajas Comparativas'!E$20)</f>
        <v>0.28111476280347109</v>
      </c>
      <c r="F11" s="41">
        <f>(+'Productos Exportados'!F13/'Productos Exportados'!F$8)/('Ventajas Comparativas'!F25/'Ventajas Comparativas'!F$20)</f>
        <v>0.17675303272036558</v>
      </c>
      <c r="G11" s="41">
        <f>(+'Productos Exportados'!G13/'Productos Exportados'!G$8)/('Ventajas Comparativas'!G25/'Ventajas Comparativas'!G$20)</f>
        <v>2.0555071636646646E-2</v>
      </c>
      <c r="H11" s="41">
        <f>(+'Productos Exportados'!H13/'Productos Exportados'!H$8)/('Ventajas Comparativas'!H25/'Ventajas Comparativas'!H$20)</f>
        <v>4.5844660104924391E-2</v>
      </c>
      <c r="I11" s="41">
        <f>(+'Productos Exportados'!I13/'Productos Exportados'!I$8)/('Ventajas Comparativas'!I25/'Ventajas Comparativas'!I$20)</f>
        <v>1.4861298543220582E-2</v>
      </c>
      <c r="J11" s="41">
        <f>(+'Productos Exportados'!J13/'Productos Exportados'!J$8)/('Ventajas Comparativas'!J25/'Ventajas Comparativas'!J$20)</f>
        <v>3.1910707088667506E-4</v>
      </c>
      <c r="K11" s="41">
        <f>(+'Productos Exportados'!K13/'Productos Exportados'!K$8)/('Ventajas Comparativas'!K25/'Ventajas Comparativas'!K$20)</f>
        <v>3.1239683605992E-2</v>
      </c>
      <c r="L11" s="41">
        <f>(+'Productos Exportados'!L13/'Productos Exportados'!L$8)/('Ventajas Comparativas'!L25/'Ventajas Comparativas'!L$20)</f>
        <v>4.3487673628541508E-2</v>
      </c>
      <c r="M11" s="41">
        <f>(+'Productos Exportados'!M13/'Productos Exportados'!M$8)/('Ventajas Comparativas'!M25/'Ventajas Comparativas'!M$20)</f>
        <v>0.36063411967107689</v>
      </c>
      <c r="N11" s="41">
        <f>(+'Productos Exportados'!N13/'Productos Exportados'!N$8)/('Ventajas Comparativas'!N25/'Ventajas Comparativas'!N$20)</f>
        <v>9.2898466031050189E-2</v>
      </c>
      <c r="O11" s="41">
        <f>(+'Productos Exportados'!O13/'Productos Exportados'!O$8)/('Ventajas Comparativas'!O25/'Ventajas Comparativas'!O$20)</f>
        <v>0.20629658213284713</v>
      </c>
      <c r="P11" s="41">
        <f>(+'Productos Exportados'!P13/'Productos Exportados'!P$8)/('Ventajas Comparativas'!P25/'Ventajas Comparativas'!P$20)</f>
        <v>0.4967230851339382</v>
      </c>
      <c r="Q11" s="41">
        <f>(+'Productos Exportados'!Q13/'Productos Exportados'!Q$8)/('Ventajas Comparativas'!Q25/'Ventajas Comparativas'!Q$20)</f>
        <v>0.69487796108084476</v>
      </c>
      <c r="R11" s="41">
        <f>(+'Productos Exportados'!R13/'Productos Exportados'!R$8)/('Ventajas Comparativas'!R25/'Ventajas Comparativas'!R$20)</f>
        <v>0.46365489435009438</v>
      </c>
      <c r="S11" s="41">
        <f>(+'Productos Exportados'!S13/'Productos Exportados'!S$8)/('Ventajas Comparativas'!S25/'Ventajas Comparativas'!S$20)</f>
        <v>0.16472586097004283</v>
      </c>
      <c r="T11" s="41">
        <f>(+'Productos Exportados'!T13/'Productos Exportados'!T$8)/('Ventajas Comparativas'!T25/'Ventajas Comparativas'!T$20)</f>
        <v>0.19731499630437213</v>
      </c>
      <c r="U11" s="41">
        <f>(+'Productos Exportados'!U13/'Productos Exportados'!U$8)/('Ventajas Comparativas'!U25/'Ventajas Comparativas'!U$20)</f>
        <v>0.15946495743428352</v>
      </c>
      <c r="V11" s="41">
        <f>(+'Productos Exportados'!V13/'Productos Exportados'!V$8)/('Ventajas Comparativas'!V25/'Ventajas Comparativas'!V$20)</f>
        <v>7.4384376816390887E-2</v>
      </c>
      <c r="W11" s="41">
        <f>(+'Productos Exportados'!W13/'Productos Exportados'!W$8)/('Ventajas Comparativas'!W25/'Ventajas Comparativas'!W$20)</f>
        <v>8.102923273630816E-2</v>
      </c>
    </row>
    <row r="12" spans="1:23" s="8" customFormat="1" x14ac:dyDescent="0.25">
      <c r="A12" s="29" t="s">
        <v>9</v>
      </c>
      <c r="B12" s="41">
        <f>(+'Productos Exportados'!B14/'Productos Exportados'!B$8)/('Ventajas Comparativas'!B26/'Ventajas Comparativas'!B$20)</f>
        <v>0.74787942836513965</v>
      </c>
      <c r="C12" s="41">
        <f>(+'Productos Exportados'!C14/'Productos Exportados'!C$8)/('Ventajas Comparativas'!C26/'Ventajas Comparativas'!C$20)</f>
        <v>0.31886933873947299</v>
      </c>
      <c r="D12" s="41">
        <f>(+'Productos Exportados'!D14/'Productos Exportados'!D$8)/('Ventajas Comparativas'!D26/'Ventajas Comparativas'!D$20)</f>
        <v>0.37372231397134281</v>
      </c>
      <c r="E12" s="41">
        <f>(+'Productos Exportados'!E14/'Productos Exportados'!E$8)/('Ventajas Comparativas'!E26/'Ventajas Comparativas'!E$20)</f>
        <v>0</v>
      </c>
      <c r="F12" s="41">
        <f>(+'Productos Exportados'!F14/'Productos Exportados'!F$8)/('Ventajas Comparativas'!F26/'Ventajas Comparativas'!F$20)</f>
        <v>1.4783789287878081E-2</v>
      </c>
      <c r="G12" s="41">
        <f>(+'Productos Exportados'!G14/'Productos Exportados'!G$8)/('Ventajas Comparativas'!G26/'Ventajas Comparativas'!G$20)</f>
        <v>0.53015718394371802</v>
      </c>
      <c r="H12" s="41">
        <f>(+'Productos Exportados'!H14/'Productos Exportados'!H$8)/('Ventajas Comparativas'!H26/'Ventajas Comparativas'!H$20)</f>
        <v>2.2486132430749439</v>
      </c>
      <c r="I12" s="41">
        <f>(+'Productos Exportados'!I14/'Productos Exportados'!I$8)/('Ventajas Comparativas'!I26/'Ventajas Comparativas'!I$20)</f>
        <v>0</v>
      </c>
      <c r="J12" s="41">
        <f>(+'Productos Exportados'!J14/'Productos Exportados'!J$8)/('Ventajas Comparativas'!J26/'Ventajas Comparativas'!J$20)</f>
        <v>0</v>
      </c>
      <c r="K12" s="41">
        <f>(+'Productos Exportados'!K14/'Productos Exportados'!K$8)/('Ventajas Comparativas'!K26/'Ventajas Comparativas'!K$20)</f>
        <v>1.6237260690663924</v>
      </c>
      <c r="L12" s="41">
        <f>(+'Productos Exportados'!L14/'Productos Exportados'!L$8)/('Ventajas Comparativas'!L26/'Ventajas Comparativas'!L$20)</f>
        <v>0</v>
      </c>
      <c r="M12" s="41">
        <f>(+'Productos Exportados'!M14/'Productos Exportados'!M$8)/('Ventajas Comparativas'!M26/'Ventajas Comparativas'!M$20)</f>
        <v>0</v>
      </c>
      <c r="N12" s="41">
        <f>(+'Productos Exportados'!N14/'Productos Exportados'!N$8)/('Ventajas Comparativas'!N26/'Ventajas Comparativas'!N$20)</f>
        <v>0.13770345263242886</v>
      </c>
      <c r="O12" s="41">
        <f>(+'Productos Exportados'!O14/'Productos Exportados'!O$8)/('Ventajas Comparativas'!O26/'Ventajas Comparativas'!O$20)</f>
        <v>5.0578940581675411</v>
      </c>
      <c r="P12" s="41">
        <f>(+'Productos Exportados'!P14/'Productos Exportados'!P$8)/('Ventajas Comparativas'!P26/'Ventajas Comparativas'!P$20)</f>
        <v>1.6995249083877808</v>
      </c>
      <c r="Q12" s="41">
        <f>(+'Productos Exportados'!Q14/'Productos Exportados'!Q$8)/('Ventajas Comparativas'!Q26/'Ventajas Comparativas'!Q$20)</f>
        <v>1.1106486219622016</v>
      </c>
      <c r="R12" s="41">
        <f>(+'Productos Exportados'!R14/'Productos Exportados'!R$8)/('Ventajas Comparativas'!R26/'Ventajas Comparativas'!R$20)</f>
        <v>0.70628195635778346</v>
      </c>
      <c r="S12" s="41">
        <f>(+'Productos Exportados'!S14/'Productos Exportados'!S$8)/('Ventajas Comparativas'!S26/'Ventajas Comparativas'!S$20)</f>
        <v>0.18605034714192004</v>
      </c>
      <c r="T12" s="41">
        <f>(+'Productos Exportados'!T14/'Productos Exportados'!T$8)/('Ventajas Comparativas'!T26/'Ventajas Comparativas'!T$20)</f>
        <v>0.15987312685705438</v>
      </c>
      <c r="U12" s="41">
        <f>(+'Productos Exportados'!U14/'Productos Exportados'!U$8)/('Ventajas Comparativas'!U26/'Ventajas Comparativas'!U$20)</f>
        <v>0.53083391866201213</v>
      </c>
      <c r="V12" s="41">
        <f>(+'Productos Exportados'!V14/'Productos Exportados'!V$8)/('Ventajas Comparativas'!V26/'Ventajas Comparativas'!V$20)</f>
        <v>0.13300612777653179</v>
      </c>
      <c r="W12" s="41">
        <f>(+'Productos Exportados'!W14/'Productos Exportados'!W$8)/('Ventajas Comparativas'!W26/'Ventajas Comparativas'!W$20)</f>
        <v>0.1056102874079006</v>
      </c>
    </row>
    <row r="13" spans="1:23" s="8" customFormat="1" x14ac:dyDescent="0.25">
      <c r="A13" s="29" t="s">
        <v>11</v>
      </c>
      <c r="B13" s="41">
        <f>(+'Productos Exportados'!B15/'Productos Exportados'!B$8)/('Ventajas Comparativas'!B27/'Ventajas Comparativas'!B$20)</f>
        <v>0.96259452008703927</v>
      </c>
      <c r="C13" s="41">
        <f>(+'Productos Exportados'!C15/'Productos Exportados'!C$8)/('Ventajas Comparativas'!C27/'Ventajas Comparativas'!C$20)</f>
        <v>4.1835977850070784E-4</v>
      </c>
      <c r="D13" s="41">
        <f>(+'Productos Exportados'!D15/'Productos Exportados'!D$8)/('Ventajas Comparativas'!D27/'Ventajas Comparativas'!D$20)</f>
        <v>0.16621171141442523</v>
      </c>
      <c r="E13" s="41">
        <f>(+'Productos Exportados'!E15/'Productos Exportados'!E$8)/('Ventajas Comparativas'!E27/'Ventajas Comparativas'!E$20)</f>
        <v>0.30859349364323629</v>
      </c>
      <c r="F13" s="41">
        <f>(+'Productos Exportados'!F15/'Productos Exportados'!F$8)/('Ventajas Comparativas'!F27/'Ventajas Comparativas'!F$20)</f>
        <v>0.29496884114441879</v>
      </c>
      <c r="G13" s="41">
        <f>(+'Productos Exportados'!G15/'Productos Exportados'!G$8)/('Ventajas Comparativas'!G27/'Ventajas Comparativas'!G$20)</f>
        <v>0.7742462024935306</v>
      </c>
      <c r="H13" s="41">
        <f>(+'Productos Exportados'!H15/'Productos Exportados'!H$8)/('Ventajas Comparativas'!H27/'Ventajas Comparativas'!H$20)</f>
        <v>0.71036399141470907</v>
      </c>
      <c r="I13" s="41">
        <f>(+'Productos Exportados'!I15/'Productos Exportados'!I$8)/('Ventajas Comparativas'!I27/'Ventajas Comparativas'!I$20)</f>
        <v>0</v>
      </c>
      <c r="J13" s="41">
        <f>(+'Productos Exportados'!J15/'Productos Exportados'!J$8)/('Ventajas Comparativas'!J27/'Ventajas Comparativas'!J$20)</f>
        <v>0</v>
      </c>
      <c r="K13" s="41">
        <f>(+'Productos Exportados'!K15/'Productos Exportados'!K$8)/('Ventajas Comparativas'!K27/'Ventajas Comparativas'!K$20)</f>
        <v>0</v>
      </c>
      <c r="L13" s="41">
        <f>(+'Productos Exportados'!L15/'Productos Exportados'!L$8)/('Ventajas Comparativas'!L27/'Ventajas Comparativas'!L$20)</f>
        <v>2.3257752681336425E-5</v>
      </c>
      <c r="M13" s="41">
        <f>(+'Productos Exportados'!M15/'Productos Exportados'!M$8)/('Ventajas Comparativas'!M27/'Ventajas Comparativas'!M$20)</f>
        <v>4.114087889281776E-4</v>
      </c>
      <c r="N13" s="41">
        <f>(+'Productos Exportados'!N15/'Productos Exportados'!N$8)/('Ventajas Comparativas'!N27/'Ventajas Comparativas'!N$20)</f>
        <v>1.4436663802000135E-3</v>
      </c>
      <c r="O13" s="41">
        <f>(+'Productos Exportados'!O15/'Productos Exportados'!O$8)/('Ventajas Comparativas'!O27/'Ventajas Comparativas'!O$20)</f>
        <v>1.3561987314465292E-2</v>
      </c>
      <c r="P13" s="41">
        <f>(+'Productos Exportados'!P15/'Productos Exportados'!P$8)/('Ventajas Comparativas'!P27/'Ventajas Comparativas'!P$20)</f>
        <v>0</v>
      </c>
      <c r="Q13" s="41">
        <f>(+'Productos Exportados'!Q15/'Productos Exportados'!Q$8)/('Ventajas Comparativas'!Q27/'Ventajas Comparativas'!Q$20)</f>
        <v>0.28717547166516988</v>
      </c>
      <c r="R13" s="41">
        <f>(+'Productos Exportados'!R15/'Productos Exportados'!R$8)/('Ventajas Comparativas'!R27/'Ventajas Comparativas'!R$20)</f>
        <v>6.1844572712341339E-2</v>
      </c>
      <c r="S13" s="41">
        <f>(+'Productos Exportados'!S15/'Productos Exportados'!S$8)/('Ventajas Comparativas'!S27/'Ventajas Comparativas'!S$20)</f>
        <v>1.5511186353804583E-2</v>
      </c>
      <c r="T13" s="41">
        <f>(+'Productos Exportados'!T15/'Productos Exportados'!T$8)/('Ventajas Comparativas'!T27/'Ventajas Comparativas'!T$20)</f>
        <v>0.15744818181813558</v>
      </c>
      <c r="U13" s="41">
        <f>(+'Productos Exportados'!U15/'Productos Exportados'!U$8)/('Ventajas Comparativas'!U27/'Ventajas Comparativas'!U$20)</f>
        <v>1.3159942499530718E-2</v>
      </c>
      <c r="V13" s="41">
        <f>(+'Productos Exportados'!V15/'Productos Exportados'!V$8)/('Ventajas Comparativas'!V27/'Ventajas Comparativas'!V$20)</f>
        <v>7.4852322103279847E-3</v>
      </c>
      <c r="W13" s="41">
        <f>(+'Productos Exportados'!W15/'Productos Exportados'!W$8)/('Ventajas Comparativas'!W27/'Ventajas Comparativas'!W$20)</f>
        <v>1.2300216184158302E-2</v>
      </c>
    </row>
    <row r="14" spans="1:23" s="8" customFormat="1" x14ac:dyDescent="0.25">
      <c r="A14" s="29" t="s">
        <v>10</v>
      </c>
      <c r="B14" s="41">
        <f>(+'Productos Exportados'!B16/'Productos Exportados'!B$8)/('Ventajas Comparativas'!B28/'Ventajas Comparativas'!B$20)</f>
        <v>4.1133802863177277E-2</v>
      </c>
      <c r="C14" s="41">
        <f>(+'Productos Exportados'!C16/'Productos Exportados'!C$8)/('Ventajas Comparativas'!C28/'Ventajas Comparativas'!C$20)</f>
        <v>3.6929930800489886E-3</v>
      </c>
      <c r="D14" s="41">
        <f>(+'Productos Exportados'!D16/'Productos Exportados'!D$8)/('Ventajas Comparativas'!D28/'Ventajas Comparativas'!D$20)</f>
        <v>1.1397603443568246E-2</v>
      </c>
      <c r="E14" s="41">
        <f>(+'Productos Exportados'!E16/'Productos Exportados'!E$8)/('Ventajas Comparativas'!E28/'Ventajas Comparativas'!E$20)</f>
        <v>7.4408409779426199E-3</v>
      </c>
      <c r="F14" s="41">
        <f>(+'Productos Exportados'!F16/'Productos Exportados'!F$8)/('Ventajas Comparativas'!F28/'Ventajas Comparativas'!F$20)</f>
        <v>5.4170711753685506E-2</v>
      </c>
      <c r="G14" s="41">
        <f>(+'Productos Exportados'!G16/'Productos Exportados'!G$8)/('Ventajas Comparativas'!G28/'Ventajas Comparativas'!G$20)</f>
        <v>0</v>
      </c>
      <c r="H14" s="41">
        <f>(+'Productos Exportados'!H16/'Productos Exportados'!H$8)/('Ventajas Comparativas'!H28/'Ventajas Comparativas'!H$20)</f>
        <v>1.8256028287051793E-2</v>
      </c>
      <c r="I14" s="41">
        <f>(+'Productos Exportados'!I16/'Productos Exportados'!I$8)/('Ventajas Comparativas'!I28/'Ventajas Comparativas'!I$20)</f>
        <v>0</v>
      </c>
      <c r="J14" s="41">
        <f>(+'Productos Exportados'!J16/'Productos Exportados'!J$8)/('Ventajas Comparativas'!J28/'Ventajas Comparativas'!J$20)</f>
        <v>1.9732373060039152E-2</v>
      </c>
      <c r="K14" s="41">
        <f>(+'Productos Exportados'!K16/'Productos Exportados'!K$8)/('Ventajas Comparativas'!K28/'Ventajas Comparativas'!K$20)</f>
        <v>0.21781135671107138</v>
      </c>
      <c r="L14" s="41">
        <f>(+'Productos Exportados'!L16/'Productos Exportados'!L$8)/('Ventajas Comparativas'!L28/'Ventajas Comparativas'!L$20)</f>
        <v>0.20734386058550983</v>
      </c>
      <c r="M14" s="41">
        <f>(+'Productos Exportados'!M16/'Productos Exportados'!M$8)/('Ventajas Comparativas'!M28/'Ventajas Comparativas'!M$20)</f>
        <v>0.15320123798834662</v>
      </c>
      <c r="N14" s="41">
        <f>(+'Productos Exportados'!N16/'Productos Exportados'!N$8)/('Ventajas Comparativas'!N28/'Ventajas Comparativas'!N$20)</f>
        <v>0</v>
      </c>
      <c r="O14" s="41">
        <f>(+'Productos Exportados'!O16/'Productos Exportados'!O$8)/('Ventajas Comparativas'!O28/'Ventajas Comparativas'!O$20)</f>
        <v>4.1282956124434944E-2</v>
      </c>
      <c r="P14" s="41">
        <f>(+'Productos Exportados'!P16/'Productos Exportados'!P$8)/('Ventajas Comparativas'!P28/'Ventajas Comparativas'!P$20)</f>
        <v>7.5468363905186811E-2</v>
      </c>
      <c r="Q14" s="41">
        <f>(+'Productos Exportados'!Q16/'Productos Exportados'!Q$8)/('Ventajas Comparativas'!Q28/'Ventajas Comparativas'!Q$20)</f>
        <v>0.13371631777878187</v>
      </c>
      <c r="R14" s="41">
        <f>(+'Productos Exportados'!R16/'Productos Exportados'!R$8)/('Ventajas Comparativas'!R28/'Ventajas Comparativas'!R$20)</f>
        <v>2.1205727829519714E-2</v>
      </c>
      <c r="S14" s="41">
        <f>(+'Productos Exportados'!S16/'Productos Exportados'!S$8)/('Ventajas Comparativas'!S28/'Ventajas Comparativas'!S$20)</f>
        <v>1.0012728634149105E-2</v>
      </c>
      <c r="T14" s="41">
        <f>(+'Productos Exportados'!T16/'Productos Exportados'!T$8)/('Ventajas Comparativas'!T28/'Ventajas Comparativas'!T$20)</f>
        <v>1.2376596882528785E-2</v>
      </c>
      <c r="U14" s="41">
        <f>(+'Productos Exportados'!U16/'Productos Exportados'!U$8)/('Ventajas Comparativas'!U28/'Ventajas Comparativas'!U$20)</f>
        <v>5.1760108971949381E-2</v>
      </c>
      <c r="V14" s="41">
        <f>(+'Productos Exportados'!V16/'Productos Exportados'!V$8)/('Ventajas Comparativas'!V28/'Ventajas Comparativas'!V$20)</f>
        <v>0.23271946627906798</v>
      </c>
      <c r="W14" s="41">
        <f>(+'Productos Exportados'!W16/'Productos Exportados'!W$8)/('Ventajas Comparativas'!W28/'Ventajas Comparativas'!W$20)</f>
        <v>5.4177593690904392E-2</v>
      </c>
    </row>
    <row r="15" spans="1:23" s="8" customFormat="1" x14ac:dyDescent="0.25">
      <c r="A15" s="29" t="s">
        <v>3</v>
      </c>
      <c r="B15" s="41">
        <f>(+'Productos Exportados'!B17/'Productos Exportados'!B$8)/('Ventajas Comparativas'!B29/'Ventajas Comparativas'!B$20)</f>
        <v>9.0689370970747279E-2</v>
      </c>
      <c r="C15" s="41">
        <f>(+'Productos Exportados'!C17/'Productos Exportados'!C$8)/('Ventajas Comparativas'!C29/'Ventajas Comparativas'!C$20)</f>
        <v>6.5765458241990815E-2</v>
      </c>
      <c r="D15" s="41">
        <f>(+'Productos Exportados'!D17/'Productos Exportados'!D$8)/('Ventajas Comparativas'!D29/'Ventajas Comparativas'!D$20)</f>
        <v>1.0095543480127457E-2</v>
      </c>
      <c r="E15" s="41">
        <f>(+'Productos Exportados'!E17/'Productos Exportados'!E$8)/('Ventajas Comparativas'!E29/'Ventajas Comparativas'!E$20)</f>
        <v>1.4738532421035275E-2</v>
      </c>
      <c r="F15" s="41">
        <f>(+'Productos Exportados'!F17/'Productos Exportados'!F$8)/('Ventajas Comparativas'!F29/'Ventajas Comparativas'!F$20)</f>
        <v>0</v>
      </c>
      <c r="G15" s="41">
        <f>(+'Productos Exportados'!G17/'Productos Exportados'!G$8)/('Ventajas Comparativas'!G29/'Ventajas Comparativas'!G$20)</f>
        <v>1.2931544256065587E-2</v>
      </c>
      <c r="H15" s="41">
        <f>(+'Productos Exportados'!H17/'Productos Exportados'!H$8)/('Ventajas Comparativas'!H29/'Ventajas Comparativas'!H$20)</f>
        <v>4.809441679947455E-2</v>
      </c>
      <c r="I15" s="41">
        <f>(+'Productos Exportados'!I17/'Productos Exportados'!I$8)/('Ventajas Comparativas'!I29/'Ventajas Comparativas'!I$20)</f>
        <v>8.1000259328012206E-2</v>
      </c>
      <c r="J15" s="41">
        <f>(+'Productos Exportados'!J17/'Productos Exportados'!J$8)/('Ventajas Comparativas'!J29/'Ventajas Comparativas'!J$20)</f>
        <v>0.10717682454395012</v>
      </c>
      <c r="K15" s="41">
        <f>(+'Productos Exportados'!K17/'Productos Exportados'!K$8)/('Ventajas Comparativas'!K29/'Ventajas Comparativas'!K$20)</f>
        <v>9.4124009665650446E-2</v>
      </c>
      <c r="L15" s="41">
        <f>(+'Productos Exportados'!L17/'Productos Exportados'!L$8)/('Ventajas Comparativas'!L29/'Ventajas Comparativas'!L$20)</f>
        <v>3.1439613922898603E-2</v>
      </c>
      <c r="M15" s="41">
        <f>(+'Productos Exportados'!M17/'Productos Exportados'!M$8)/('Ventajas Comparativas'!M29/'Ventajas Comparativas'!M$20)</f>
        <v>0.18451113970738997</v>
      </c>
      <c r="N15" s="41">
        <f>(+'Productos Exportados'!N17/'Productos Exportados'!N$8)/('Ventajas Comparativas'!N29/'Ventajas Comparativas'!N$20)</f>
        <v>0.43799035230048994</v>
      </c>
      <c r="O15" s="41">
        <f>(+'Productos Exportados'!O17/'Productos Exportados'!O$8)/('Ventajas Comparativas'!O29/'Ventajas Comparativas'!O$20)</f>
        <v>0.14914677059427614</v>
      </c>
      <c r="P15" s="41">
        <f>(+'Productos Exportados'!P17/'Productos Exportados'!P$8)/('Ventajas Comparativas'!P29/'Ventajas Comparativas'!P$20)</f>
        <v>0.13805395431933312</v>
      </c>
      <c r="Q15" s="41">
        <f>(+'Productos Exportados'!Q17/'Productos Exportados'!Q$8)/('Ventajas Comparativas'!Q29/'Ventajas Comparativas'!Q$20)</f>
        <v>0.99781271983136055</v>
      </c>
      <c r="R15" s="41">
        <f>(+'Productos Exportados'!R17/'Productos Exportados'!R$8)/('Ventajas Comparativas'!R29/'Ventajas Comparativas'!R$20)</f>
        <v>1.6014777146381729</v>
      </c>
      <c r="S15" s="41">
        <f>(+'Productos Exportados'!S17/'Productos Exportados'!S$8)/('Ventajas Comparativas'!S29/'Ventajas Comparativas'!S$20)</f>
        <v>2.0457041652175789</v>
      </c>
      <c r="T15" s="41">
        <f>(+'Productos Exportados'!T17/'Productos Exportados'!T$8)/('Ventajas Comparativas'!T29/'Ventajas Comparativas'!T$20)</f>
        <v>1.3365326323691835</v>
      </c>
      <c r="U15" s="41">
        <f>(+'Productos Exportados'!U17/'Productos Exportados'!U$8)/('Ventajas Comparativas'!U29/'Ventajas Comparativas'!U$20)</f>
        <v>1.27416304199071</v>
      </c>
      <c r="V15" s="41">
        <f>(+'Productos Exportados'!V17/'Productos Exportados'!V$8)/('Ventajas Comparativas'!V29/'Ventajas Comparativas'!V$20)</f>
        <v>1.2197982268322227</v>
      </c>
      <c r="W15" s="41">
        <f>(+'Productos Exportados'!W17/'Productos Exportados'!W$8)/('Ventajas Comparativas'!W29/'Ventajas Comparativas'!W$20)</f>
        <v>0.98408312891085048</v>
      </c>
    </row>
    <row r="16" spans="1:23" s="8" customFormat="1" x14ac:dyDescent="0.25">
      <c r="A16" s="29" t="s">
        <v>6</v>
      </c>
      <c r="B16" s="41">
        <f>(+'Productos Exportados'!B18/'Productos Exportados'!B$8)/('Ventajas Comparativas'!B30/'Ventajas Comparativas'!B$20)</f>
        <v>6.7843886145579235E-2</v>
      </c>
      <c r="C16" s="41">
        <f>(+'Productos Exportados'!C18/'Productos Exportados'!C$8)/('Ventajas Comparativas'!C30/'Ventajas Comparativas'!C$20)</f>
        <v>4.6554298316611786E-2</v>
      </c>
      <c r="D16" s="41">
        <f>(+'Productos Exportados'!D18/'Productos Exportados'!D$8)/('Ventajas Comparativas'!D30/'Ventajas Comparativas'!D$20)</f>
        <v>8.2338246588971223E-2</v>
      </c>
      <c r="E16" s="41">
        <f>(+'Productos Exportados'!E18/'Productos Exportados'!E$8)/('Ventajas Comparativas'!E30/'Ventajas Comparativas'!E$20)</f>
        <v>3.7412639326400904E-2</v>
      </c>
      <c r="F16" s="41">
        <f>(+'Productos Exportados'!F18/'Productos Exportados'!F$8)/('Ventajas Comparativas'!F30/'Ventajas Comparativas'!F$20)</f>
        <v>8.7228377685143656E-3</v>
      </c>
      <c r="G16" s="41">
        <f>(+'Productos Exportados'!G18/'Productos Exportados'!G$8)/('Ventajas Comparativas'!G30/'Ventajas Comparativas'!G$20)</f>
        <v>3.6524388145507958E-2</v>
      </c>
      <c r="H16" s="41">
        <f>(+'Productos Exportados'!H18/'Productos Exportados'!H$8)/('Ventajas Comparativas'!H30/'Ventajas Comparativas'!H$20)</f>
        <v>6.6342723286489814E-3</v>
      </c>
      <c r="I16" s="41">
        <f>(+'Productos Exportados'!I18/'Productos Exportados'!I$8)/('Ventajas Comparativas'!I30/'Ventajas Comparativas'!I$20)</f>
        <v>4.164665230070524E-3</v>
      </c>
      <c r="J16" s="41">
        <f>(+'Productos Exportados'!J18/'Productos Exportados'!J$8)/('Ventajas Comparativas'!J30/'Ventajas Comparativas'!J$20)</f>
        <v>0.17733946590399779</v>
      </c>
      <c r="K16" s="41">
        <f>(+'Productos Exportados'!K18/'Productos Exportados'!K$8)/('Ventajas Comparativas'!K30/'Ventajas Comparativas'!K$20)</f>
        <v>1.5981916710963894E-2</v>
      </c>
      <c r="L16" s="41">
        <f>(+'Productos Exportados'!L18/'Productos Exportados'!L$8)/('Ventajas Comparativas'!L30/'Ventajas Comparativas'!L$20)</f>
        <v>1.9806744827973325E-4</v>
      </c>
      <c r="M16" s="41">
        <f>(+'Productos Exportados'!M18/'Productos Exportados'!M$8)/('Ventajas Comparativas'!M30/'Ventajas Comparativas'!M$20)</f>
        <v>1.1372662513894176</v>
      </c>
      <c r="N16" s="41">
        <f>(+'Productos Exportados'!N18/'Productos Exportados'!N$8)/('Ventajas Comparativas'!N30/'Ventajas Comparativas'!N$20)</f>
        <v>0.60488604349070219</v>
      </c>
      <c r="O16" s="41">
        <f>(+'Productos Exportados'!O18/'Productos Exportados'!O$8)/('Ventajas Comparativas'!O30/'Ventajas Comparativas'!O$20)</f>
        <v>0.10094161341015584</v>
      </c>
      <c r="P16" s="41">
        <f>(+'Productos Exportados'!P18/'Productos Exportados'!P$8)/('Ventajas Comparativas'!P30/'Ventajas Comparativas'!P$20)</f>
        <v>0.11279641397942515</v>
      </c>
      <c r="Q16" s="41">
        <f>(+'Productos Exportados'!Q18/'Productos Exportados'!Q$8)/('Ventajas Comparativas'!Q30/'Ventajas Comparativas'!Q$20)</f>
        <v>0.19856912683840217</v>
      </c>
      <c r="R16" s="41">
        <f>(+'Productos Exportados'!R18/'Productos Exportados'!R$8)/('Ventajas Comparativas'!R30/'Ventajas Comparativas'!R$20)</f>
        <v>0.34965396445374275</v>
      </c>
      <c r="S16" s="41">
        <f>(+'Productos Exportados'!S18/'Productos Exportados'!S$8)/('Ventajas Comparativas'!S30/'Ventajas Comparativas'!S$20)</f>
        <v>0.47781850817631294</v>
      </c>
      <c r="T16" s="41">
        <f>(+'Productos Exportados'!T18/'Productos Exportados'!T$8)/('Ventajas Comparativas'!T30/'Ventajas Comparativas'!T$20)</f>
        <v>0.20886589764572552</v>
      </c>
      <c r="U16" s="41">
        <f>(+'Productos Exportados'!U18/'Productos Exportados'!U$8)/('Ventajas Comparativas'!U30/'Ventajas Comparativas'!U$20)</f>
        <v>0.42837483239950419</v>
      </c>
      <c r="V16" s="41">
        <f>(+'Productos Exportados'!V18/'Productos Exportados'!V$8)/('Ventajas Comparativas'!V30/'Ventajas Comparativas'!V$20)</f>
        <v>0.25265836445540341</v>
      </c>
      <c r="W16" s="41">
        <f>(+'Productos Exportados'!W18/'Productos Exportados'!W$8)/('Ventajas Comparativas'!W30/'Ventajas Comparativas'!W$20)</f>
        <v>0.23082198870749579</v>
      </c>
    </row>
    <row r="18" spans="1:23" ht="21" x14ac:dyDescent="0.25">
      <c r="A18" s="68" t="s">
        <v>37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</row>
    <row r="19" spans="1:23" ht="15" customHeight="1" x14ac:dyDescent="0.25">
      <c r="A19" s="68"/>
    </row>
    <row r="20" spans="1:23" s="8" customFormat="1" ht="22.5" customHeight="1" x14ac:dyDescent="0.25">
      <c r="A20" s="32" t="s">
        <v>0</v>
      </c>
      <c r="B20" s="32">
        <v>1995</v>
      </c>
      <c r="C20" s="32">
        <v>1996</v>
      </c>
      <c r="D20" s="32">
        <v>1997</v>
      </c>
      <c r="E20" s="32">
        <v>1998</v>
      </c>
      <c r="F20" s="32">
        <v>1999</v>
      </c>
      <c r="G20" s="32">
        <v>2000</v>
      </c>
      <c r="H20" s="32">
        <v>2001</v>
      </c>
      <c r="I20" s="32">
        <v>2002</v>
      </c>
      <c r="J20" s="32">
        <v>2003</v>
      </c>
      <c r="K20" s="32">
        <v>2004</v>
      </c>
      <c r="L20" s="32">
        <v>2005</v>
      </c>
      <c r="M20" s="32">
        <v>2006</v>
      </c>
      <c r="N20" s="32">
        <v>2007</v>
      </c>
      <c r="O20" s="32">
        <v>2008</v>
      </c>
      <c r="P20" s="32">
        <v>2009</v>
      </c>
      <c r="Q20" s="32">
        <v>2010</v>
      </c>
      <c r="R20" s="32">
        <v>2011</v>
      </c>
      <c r="S20" s="32">
        <v>2012</v>
      </c>
      <c r="T20" s="32">
        <v>2013</v>
      </c>
      <c r="U20" s="32">
        <v>2014</v>
      </c>
      <c r="V20" s="32">
        <v>2015</v>
      </c>
      <c r="W20" s="32">
        <v>2016</v>
      </c>
    </row>
    <row r="21" spans="1:23" x14ac:dyDescent="0.25">
      <c r="A21" s="29" t="s">
        <v>2</v>
      </c>
      <c r="B21" s="64" t="str">
        <f>+IF(B7&gt;0.33, "Ventaja","Intraproducto")</f>
        <v>Ventaja</v>
      </c>
      <c r="C21" s="64" t="str">
        <f t="shared" ref="C21:W21" si="0">+IF(C7&gt;0.33, "Ventaja","Intraproducto")</f>
        <v>Ventaja</v>
      </c>
      <c r="D21" s="64" t="str">
        <f t="shared" si="0"/>
        <v>Ventaja</v>
      </c>
      <c r="E21" s="64" t="str">
        <f t="shared" si="0"/>
        <v>Ventaja</v>
      </c>
      <c r="F21" s="64" t="str">
        <f t="shared" si="0"/>
        <v>Ventaja</v>
      </c>
      <c r="G21" s="64" t="str">
        <f t="shared" si="0"/>
        <v>Intraproducto</v>
      </c>
      <c r="H21" s="64" t="str">
        <f t="shared" si="0"/>
        <v>Ventaja</v>
      </c>
      <c r="I21" s="64" t="str">
        <f t="shared" si="0"/>
        <v>Ventaja</v>
      </c>
      <c r="J21" s="64" t="str">
        <f t="shared" si="0"/>
        <v>Ventaja</v>
      </c>
      <c r="K21" s="64" t="str">
        <f t="shared" si="0"/>
        <v>Ventaja</v>
      </c>
      <c r="L21" s="64" t="str">
        <f t="shared" si="0"/>
        <v>Intraproducto</v>
      </c>
      <c r="M21" s="64" t="str">
        <f t="shared" si="0"/>
        <v>Intraproducto</v>
      </c>
      <c r="N21" s="64" t="str">
        <f t="shared" si="0"/>
        <v>Intraproducto</v>
      </c>
      <c r="O21" s="64" t="str">
        <f t="shared" si="0"/>
        <v>Ventaja</v>
      </c>
      <c r="P21" s="64" t="str">
        <f t="shared" si="0"/>
        <v>Ventaja</v>
      </c>
      <c r="Q21" s="64" t="str">
        <f t="shared" si="0"/>
        <v>Ventaja</v>
      </c>
      <c r="R21" s="64" t="str">
        <f t="shared" si="0"/>
        <v>Ventaja</v>
      </c>
      <c r="S21" s="64" t="str">
        <f t="shared" si="0"/>
        <v>Ventaja</v>
      </c>
      <c r="T21" s="64" t="str">
        <f t="shared" si="0"/>
        <v>Ventaja</v>
      </c>
      <c r="U21" s="64" t="str">
        <f t="shared" si="0"/>
        <v>Ventaja</v>
      </c>
      <c r="V21" s="64" t="str">
        <f t="shared" si="0"/>
        <v>Ventaja</v>
      </c>
      <c r="W21" s="64" t="str">
        <f t="shared" si="0"/>
        <v>Ventaja</v>
      </c>
    </row>
    <row r="22" spans="1:23" x14ac:dyDescent="0.25">
      <c r="A22" s="29" t="s">
        <v>4</v>
      </c>
      <c r="B22" s="64" t="str">
        <f t="shared" ref="B22:W22" si="1">+IF(B8&gt;0.33, "Ventaja","Intraproducto")</f>
        <v>Ventaja</v>
      </c>
      <c r="C22" s="64" t="str">
        <f t="shared" si="1"/>
        <v>Ventaja</v>
      </c>
      <c r="D22" s="64" t="str">
        <f t="shared" si="1"/>
        <v>Ventaja</v>
      </c>
      <c r="E22" s="64" t="str">
        <f t="shared" si="1"/>
        <v>Ventaja</v>
      </c>
      <c r="F22" s="64" t="str">
        <f t="shared" si="1"/>
        <v>Ventaja</v>
      </c>
      <c r="G22" s="64" t="str">
        <f t="shared" si="1"/>
        <v>Ventaja</v>
      </c>
      <c r="H22" s="64" t="str">
        <f t="shared" si="1"/>
        <v>Ventaja</v>
      </c>
      <c r="I22" s="64" t="str">
        <f t="shared" si="1"/>
        <v>Ventaja</v>
      </c>
      <c r="J22" s="64" t="str">
        <f t="shared" si="1"/>
        <v>Ventaja</v>
      </c>
      <c r="K22" s="64" t="str">
        <f t="shared" si="1"/>
        <v>Ventaja</v>
      </c>
      <c r="L22" s="64" t="str">
        <f t="shared" si="1"/>
        <v>Ventaja</v>
      </c>
      <c r="M22" s="64" t="str">
        <f t="shared" si="1"/>
        <v>Ventaja</v>
      </c>
      <c r="N22" s="64" t="str">
        <f t="shared" si="1"/>
        <v>Ventaja</v>
      </c>
      <c r="O22" s="64" t="str">
        <f t="shared" si="1"/>
        <v>Ventaja</v>
      </c>
      <c r="P22" s="64" t="str">
        <f t="shared" si="1"/>
        <v>Ventaja</v>
      </c>
      <c r="Q22" s="64" t="str">
        <f t="shared" si="1"/>
        <v>Ventaja</v>
      </c>
      <c r="R22" s="64" t="str">
        <f t="shared" si="1"/>
        <v>Ventaja</v>
      </c>
      <c r="S22" s="64" t="str">
        <f t="shared" si="1"/>
        <v>Ventaja</v>
      </c>
      <c r="T22" s="64" t="str">
        <f t="shared" si="1"/>
        <v>Ventaja</v>
      </c>
      <c r="U22" s="64" t="str">
        <f t="shared" si="1"/>
        <v>Ventaja</v>
      </c>
      <c r="V22" s="64" t="str">
        <f t="shared" si="1"/>
        <v>Ventaja</v>
      </c>
      <c r="W22" s="64" t="str">
        <f t="shared" si="1"/>
        <v>Ventaja</v>
      </c>
    </row>
    <row r="23" spans="1:23" x14ac:dyDescent="0.25">
      <c r="A23" s="29" t="s">
        <v>5</v>
      </c>
      <c r="B23" s="64" t="str">
        <f t="shared" ref="B23:W23" si="2">+IF(B9&gt;0.33, "Ventaja","Intraproducto")</f>
        <v>Ventaja</v>
      </c>
      <c r="C23" s="64" t="str">
        <f t="shared" si="2"/>
        <v>Ventaja</v>
      </c>
      <c r="D23" s="64" t="str">
        <f t="shared" si="2"/>
        <v>Ventaja</v>
      </c>
      <c r="E23" s="64" t="str">
        <f t="shared" si="2"/>
        <v>Ventaja</v>
      </c>
      <c r="F23" s="64" t="str">
        <f t="shared" si="2"/>
        <v>Ventaja</v>
      </c>
      <c r="G23" s="64" t="str">
        <f t="shared" si="2"/>
        <v>Ventaja</v>
      </c>
      <c r="H23" s="64" t="str">
        <f t="shared" si="2"/>
        <v>Ventaja</v>
      </c>
      <c r="I23" s="64" t="str">
        <f t="shared" si="2"/>
        <v>Ventaja</v>
      </c>
      <c r="J23" s="64" t="str">
        <f t="shared" si="2"/>
        <v>Intraproducto</v>
      </c>
      <c r="K23" s="64" t="str">
        <f t="shared" si="2"/>
        <v>Ventaja</v>
      </c>
      <c r="L23" s="64" t="str">
        <f t="shared" si="2"/>
        <v>Ventaja</v>
      </c>
      <c r="M23" s="64" t="str">
        <f t="shared" si="2"/>
        <v>Ventaja</v>
      </c>
      <c r="N23" s="64" t="str">
        <f t="shared" si="2"/>
        <v>Ventaja</v>
      </c>
      <c r="O23" s="64" t="str">
        <f t="shared" si="2"/>
        <v>Ventaja</v>
      </c>
      <c r="P23" s="64" t="str">
        <f t="shared" si="2"/>
        <v>Ventaja</v>
      </c>
      <c r="Q23" s="64" t="str">
        <f t="shared" si="2"/>
        <v>Ventaja</v>
      </c>
      <c r="R23" s="64" t="str">
        <f t="shared" si="2"/>
        <v>Ventaja</v>
      </c>
      <c r="S23" s="64" t="str">
        <f t="shared" si="2"/>
        <v>Ventaja</v>
      </c>
      <c r="T23" s="64" t="str">
        <f t="shared" si="2"/>
        <v>Ventaja</v>
      </c>
      <c r="U23" s="64" t="str">
        <f t="shared" si="2"/>
        <v>Ventaja</v>
      </c>
      <c r="V23" s="64" t="str">
        <f t="shared" si="2"/>
        <v>Ventaja</v>
      </c>
      <c r="W23" s="64" t="str">
        <f t="shared" si="2"/>
        <v>Ventaja</v>
      </c>
    </row>
    <row r="24" spans="1:23" x14ac:dyDescent="0.25">
      <c r="A24" s="29" t="s">
        <v>8</v>
      </c>
      <c r="B24" s="64" t="str">
        <f t="shared" ref="B24:W24" si="3">+IF(B10&gt;0.33, "Ventaja","Intraproducto")</f>
        <v>Intraproducto</v>
      </c>
      <c r="C24" s="64" t="str">
        <f t="shared" si="3"/>
        <v>Intraproducto</v>
      </c>
      <c r="D24" s="64" t="str">
        <f t="shared" si="3"/>
        <v>Intraproducto</v>
      </c>
      <c r="E24" s="64" t="str">
        <f t="shared" si="3"/>
        <v>Intraproducto</v>
      </c>
      <c r="F24" s="64" t="str">
        <f t="shared" si="3"/>
        <v>Intraproducto</v>
      </c>
      <c r="G24" s="64" t="str">
        <f t="shared" si="3"/>
        <v>Intraproducto</v>
      </c>
      <c r="H24" s="64" t="str">
        <f t="shared" si="3"/>
        <v>Intraproducto</v>
      </c>
      <c r="I24" s="64" t="str">
        <f t="shared" si="3"/>
        <v>Intraproducto</v>
      </c>
      <c r="J24" s="64" t="str">
        <f t="shared" si="3"/>
        <v>Intraproducto</v>
      </c>
      <c r="K24" s="64" t="str">
        <f t="shared" si="3"/>
        <v>Intraproducto</v>
      </c>
      <c r="L24" s="64" t="str">
        <f t="shared" si="3"/>
        <v>Intraproducto</v>
      </c>
      <c r="M24" s="64" t="str">
        <f t="shared" si="3"/>
        <v>Intraproducto</v>
      </c>
      <c r="N24" s="64" t="str">
        <f t="shared" si="3"/>
        <v>Intraproducto</v>
      </c>
      <c r="O24" s="64" t="str">
        <f t="shared" si="3"/>
        <v>Intraproducto</v>
      </c>
      <c r="P24" s="64" t="str">
        <f t="shared" si="3"/>
        <v>Intraproducto</v>
      </c>
      <c r="Q24" s="64" t="str">
        <f t="shared" si="3"/>
        <v>Intraproducto</v>
      </c>
      <c r="R24" s="64" t="str">
        <f t="shared" si="3"/>
        <v>Intraproducto</v>
      </c>
      <c r="S24" s="64" t="str">
        <f t="shared" si="3"/>
        <v>Intraproducto</v>
      </c>
      <c r="T24" s="64" t="str">
        <f t="shared" si="3"/>
        <v>Intraproducto</v>
      </c>
      <c r="U24" s="64" t="str">
        <f t="shared" si="3"/>
        <v>Intraproducto</v>
      </c>
      <c r="V24" s="64" t="str">
        <f t="shared" si="3"/>
        <v>Intraproducto</v>
      </c>
      <c r="W24" s="64" t="str">
        <f t="shared" si="3"/>
        <v>Intraproducto</v>
      </c>
    </row>
    <row r="25" spans="1:23" x14ac:dyDescent="0.25">
      <c r="A25" s="29" t="s">
        <v>7</v>
      </c>
      <c r="B25" s="64" t="str">
        <f t="shared" ref="B25:W25" si="4">+IF(B11&gt;0.33, "Ventaja","Intraproducto")</f>
        <v>Intraproducto</v>
      </c>
      <c r="C25" s="64" t="str">
        <f t="shared" si="4"/>
        <v>Intraproducto</v>
      </c>
      <c r="D25" s="64" t="str">
        <f t="shared" si="4"/>
        <v>Intraproducto</v>
      </c>
      <c r="E25" s="64" t="str">
        <f t="shared" si="4"/>
        <v>Intraproducto</v>
      </c>
      <c r="F25" s="64" t="str">
        <f t="shared" si="4"/>
        <v>Intraproducto</v>
      </c>
      <c r="G25" s="64" t="str">
        <f t="shared" si="4"/>
        <v>Intraproducto</v>
      </c>
      <c r="H25" s="64" t="str">
        <f t="shared" si="4"/>
        <v>Intraproducto</v>
      </c>
      <c r="I25" s="64" t="str">
        <f t="shared" si="4"/>
        <v>Intraproducto</v>
      </c>
      <c r="J25" s="64" t="str">
        <f t="shared" si="4"/>
        <v>Intraproducto</v>
      </c>
      <c r="K25" s="64" t="str">
        <f t="shared" si="4"/>
        <v>Intraproducto</v>
      </c>
      <c r="L25" s="64" t="str">
        <f t="shared" si="4"/>
        <v>Intraproducto</v>
      </c>
      <c r="M25" s="64" t="str">
        <f t="shared" si="4"/>
        <v>Ventaja</v>
      </c>
      <c r="N25" s="64" t="str">
        <f t="shared" si="4"/>
        <v>Intraproducto</v>
      </c>
      <c r="O25" s="64" t="str">
        <f t="shared" si="4"/>
        <v>Intraproducto</v>
      </c>
      <c r="P25" s="64" t="str">
        <f t="shared" si="4"/>
        <v>Ventaja</v>
      </c>
      <c r="Q25" s="64" t="str">
        <f t="shared" si="4"/>
        <v>Ventaja</v>
      </c>
      <c r="R25" s="64" t="str">
        <f t="shared" si="4"/>
        <v>Ventaja</v>
      </c>
      <c r="S25" s="64" t="str">
        <f t="shared" si="4"/>
        <v>Intraproducto</v>
      </c>
      <c r="T25" s="64" t="str">
        <f t="shared" si="4"/>
        <v>Intraproducto</v>
      </c>
      <c r="U25" s="64" t="str">
        <f t="shared" si="4"/>
        <v>Intraproducto</v>
      </c>
      <c r="V25" s="64" t="str">
        <f t="shared" si="4"/>
        <v>Intraproducto</v>
      </c>
      <c r="W25" s="64" t="str">
        <f t="shared" si="4"/>
        <v>Intraproducto</v>
      </c>
    </row>
    <row r="26" spans="1:23" x14ac:dyDescent="0.25">
      <c r="A26" s="29" t="s">
        <v>9</v>
      </c>
      <c r="B26" s="64" t="str">
        <f t="shared" ref="B26:W26" si="5">+IF(B12&gt;0.33, "Ventaja","Intraproducto")</f>
        <v>Ventaja</v>
      </c>
      <c r="C26" s="64" t="str">
        <f t="shared" si="5"/>
        <v>Intraproducto</v>
      </c>
      <c r="D26" s="64" t="str">
        <f t="shared" si="5"/>
        <v>Ventaja</v>
      </c>
      <c r="E26" s="64" t="str">
        <f t="shared" si="5"/>
        <v>Intraproducto</v>
      </c>
      <c r="F26" s="64" t="str">
        <f t="shared" si="5"/>
        <v>Intraproducto</v>
      </c>
      <c r="G26" s="64" t="str">
        <f t="shared" si="5"/>
        <v>Ventaja</v>
      </c>
      <c r="H26" s="64" t="str">
        <f t="shared" si="5"/>
        <v>Ventaja</v>
      </c>
      <c r="I26" s="64" t="str">
        <f t="shared" si="5"/>
        <v>Intraproducto</v>
      </c>
      <c r="J26" s="64" t="str">
        <f t="shared" si="5"/>
        <v>Intraproducto</v>
      </c>
      <c r="K26" s="64" t="str">
        <f t="shared" si="5"/>
        <v>Ventaja</v>
      </c>
      <c r="L26" s="64" t="str">
        <f t="shared" si="5"/>
        <v>Intraproducto</v>
      </c>
      <c r="M26" s="64" t="str">
        <f t="shared" si="5"/>
        <v>Intraproducto</v>
      </c>
      <c r="N26" s="64" t="str">
        <f t="shared" si="5"/>
        <v>Intraproducto</v>
      </c>
      <c r="O26" s="64" t="str">
        <f t="shared" si="5"/>
        <v>Ventaja</v>
      </c>
      <c r="P26" s="64" t="str">
        <f t="shared" si="5"/>
        <v>Ventaja</v>
      </c>
      <c r="Q26" s="64" t="str">
        <f t="shared" si="5"/>
        <v>Ventaja</v>
      </c>
      <c r="R26" s="64" t="str">
        <f t="shared" si="5"/>
        <v>Ventaja</v>
      </c>
      <c r="S26" s="64" t="str">
        <f t="shared" si="5"/>
        <v>Intraproducto</v>
      </c>
      <c r="T26" s="64" t="str">
        <f t="shared" si="5"/>
        <v>Intraproducto</v>
      </c>
      <c r="U26" s="64" t="str">
        <f t="shared" si="5"/>
        <v>Ventaja</v>
      </c>
      <c r="V26" s="64" t="str">
        <f t="shared" si="5"/>
        <v>Intraproducto</v>
      </c>
      <c r="W26" s="64" t="str">
        <f t="shared" si="5"/>
        <v>Intraproducto</v>
      </c>
    </row>
    <row r="27" spans="1:23" x14ac:dyDescent="0.25">
      <c r="A27" s="29" t="s">
        <v>11</v>
      </c>
      <c r="B27" s="64" t="str">
        <f t="shared" ref="B27:W27" si="6">+IF(B13&gt;0.33, "Ventaja","Intraproducto")</f>
        <v>Ventaja</v>
      </c>
      <c r="C27" s="64" t="str">
        <f t="shared" si="6"/>
        <v>Intraproducto</v>
      </c>
      <c r="D27" s="64" t="str">
        <f t="shared" si="6"/>
        <v>Intraproducto</v>
      </c>
      <c r="E27" s="64" t="str">
        <f t="shared" si="6"/>
        <v>Intraproducto</v>
      </c>
      <c r="F27" s="64" t="str">
        <f t="shared" si="6"/>
        <v>Intraproducto</v>
      </c>
      <c r="G27" s="64" t="str">
        <f t="shared" si="6"/>
        <v>Ventaja</v>
      </c>
      <c r="H27" s="64" t="str">
        <f t="shared" si="6"/>
        <v>Ventaja</v>
      </c>
      <c r="I27" s="64" t="str">
        <f t="shared" si="6"/>
        <v>Intraproducto</v>
      </c>
      <c r="J27" s="64" t="str">
        <f t="shared" si="6"/>
        <v>Intraproducto</v>
      </c>
      <c r="K27" s="64" t="str">
        <f t="shared" si="6"/>
        <v>Intraproducto</v>
      </c>
      <c r="L27" s="64" t="str">
        <f t="shared" si="6"/>
        <v>Intraproducto</v>
      </c>
      <c r="M27" s="64" t="str">
        <f t="shared" si="6"/>
        <v>Intraproducto</v>
      </c>
      <c r="N27" s="64" t="str">
        <f t="shared" si="6"/>
        <v>Intraproducto</v>
      </c>
      <c r="O27" s="64" t="str">
        <f t="shared" si="6"/>
        <v>Intraproducto</v>
      </c>
      <c r="P27" s="64" t="str">
        <f t="shared" si="6"/>
        <v>Intraproducto</v>
      </c>
      <c r="Q27" s="64" t="str">
        <f t="shared" si="6"/>
        <v>Intraproducto</v>
      </c>
      <c r="R27" s="64" t="str">
        <f t="shared" si="6"/>
        <v>Intraproducto</v>
      </c>
      <c r="S27" s="64" t="str">
        <f t="shared" si="6"/>
        <v>Intraproducto</v>
      </c>
      <c r="T27" s="64" t="str">
        <f t="shared" si="6"/>
        <v>Intraproducto</v>
      </c>
      <c r="U27" s="64" t="str">
        <f t="shared" si="6"/>
        <v>Intraproducto</v>
      </c>
      <c r="V27" s="64" t="str">
        <f t="shared" si="6"/>
        <v>Intraproducto</v>
      </c>
      <c r="W27" s="64" t="str">
        <f t="shared" si="6"/>
        <v>Intraproducto</v>
      </c>
    </row>
    <row r="28" spans="1:23" x14ac:dyDescent="0.25">
      <c r="A28" s="29" t="s">
        <v>10</v>
      </c>
      <c r="B28" s="64" t="str">
        <f t="shared" ref="B28:W28" si="7">+IF(B14&gt;0.33, "Ventaja","Intraproducto")</f>
        <v>Intraproducto</v>
      </c>
      <c r="C28" s="64" t="str">
        <f t="shared" si="7"/>
        <v>Intraproducto</v>
      </c>
      <c r="D28" s="64" t="str">
        <f t="shared" si="7"/>
        <v>Intraproducto</v>
      </c>
      <c r="E28" s="64" t="str">
        <f t="shared" si="7"/>
        <v>Intraproducto</v>
      </c>
      <c r="F28" s="64" t="str">
        <f t="shared" si="7"/>
        <v>Intraproducto</v>
      </c>
      <c r="G28" s="64" t="str">
        <f t="shared" si="7"/>
        <v>Intraproducto</v>
      </c>
      <c r="H28" s="64" t="str">
        <f t="shared" si="7"/>
        <v>Intraproducto</v>
      </c>
      <c r="I28" s="64" t="str">
        <f t="shared" si="7"/>
        <v>Intraproducto</v>
      </c>
      <c r="J28" s="64" t="str">
        <f t="shared" si="7"/>
        <v>Intraproducto</v>
      </c>
      <c r="K28" s="64" t="str">
        <f t="shared" si="7"/>
        <v>Intraproducto</v>
      </c>
      <c r="L28" s="64" t="str">
        <f t="shared" si="7"/>
        <v>Intraproducto</v>
      </c>
      <c r="M28" s="64" t="str">
        <f t="shared" si="7"/>
        <v>Intraproducto</v>
      </c>
      <c r="N28" s="64" t="str">
        <f t="shared" si="7"/>
        <v>Intraproducto</v>
      </c>
      <c r="O28" s="64" t="str">
        <f t="shared" si="7"/>
        <v>Intraproducto</v>
      </c>
      <c r="P28" s="64" t="str">
        <f t="shared" si="7"/>
        <v>Intraproducto</v>
      </c>
      <c r="Q28" s="64" t="str">
        <f t="shared" si="7"/>
        <v>Intraproducto</v>
      </c>
      <c r="R28" s="64" t="str">
        <f t="shared" si="7"/>
        <v>Intraproducto</v>
      </c>
      <c r="S28" s="64" t="str">
        <f t="shared" si="7"/>
        <v>Intraproducto</v>
      </c>
      <c r="T28" s="64" t="str">
        <f t="shared" si="7"/>
        <v>Intraproducto</v>
      </c>
      <c r="U28" s="64" t="str">
        <f t="shared" si="7"/>
        <v>Intraproducto</v>
      </c>
      <c r="V28" s="64" t="str">
        <f t="shared" si="7"/>
        <v>Intraproducto</v>
      </c>
      <c r="W28" s="64" t="str">
        <f t="shared" si="7"/>
        <v>Intraproducto</v>
      </c>
    </row>
    <row r="29" spans="1:23" x14ac:dyDescent="0.25">
      <c r="A29" s="29" t="s">
        <v>3</v>
      </c>
      <c r="B29" s="64" t="str">
        <f t="shared" ref="B29:W29" si="8">+IF(B15&gt;0.33, "Ventaja","Intraproducto")</f>
        <v>Intraproducto</v>
      </c>
      <c r="C29" s="64" t="str">
        <f t="shared" si="8"/>
        <v>Intraproducto</v>
      </c>
      <c r="D29" s="64" t="str">
        <f t="shared" si="8"/>
        <v>Intraproducto</v>
      </c>
      <c r="E29" s="64" t="str">
        <f t="shared" si="8"/>
        <v>Intraproducto</v>
      </c>
      <c r="F29" s="64" t="str">
        <f t="shared" si="8"/>
        <v>Intraproducto</v>
      </c>
      <c r="G29" s="64" t="str">
        <f t="shared" si="8"/>
        <v>Intraproducto</v>
      </c>
      <c r="H29" s="64" t="str">
        <f t="shared" si="8"/>
        <v>Intraproducto</v>
      </c>
      <c r="I29" s="64" t="str">
        <f t="shared" si="8"/>
        <v>Intraproducto</v>
      </c>
      <c r="J29" s="64" t="str">
        <f t="shared" si="8"/>
        <v>Intraproducto</v>
      </c>
      <c r="K29" s="64" t="str">
        <f t="shared" si="8"/>
        <v>Intraproducto</v>
      </c>
      <c r="L29" s="64" t="str">
        <f t="shared" si="8"/>
        <v>Intraproducto</v>
      </c>
      <c r="M29" s="64" t="str">
        <f t="shared" si="8"/>
        <v>Intraproducto</v>
      </c>
      <c r="N29" s="64" t="str">
        <f t="shared" si="8"/>
        <v>Ventaja</v>
      </c>
      <c r="O29" s="64" t="str">
        <f t="shared" si="8"/>
        <v>Intraproducto</v>
      </c>
      <c r="P29" s="64" t="str">
        <f t="shared" si="8"/>
        <v>Intraproducto</v>
      </c>
      <c r="Q29" s="64" t="str">
        <f t="shared" si="8"/>
        <v>Ventaja</v>
      </c>
      <c r="R29" s="64" t="str">
        <f t="shared" si="8"/>
        <v>Ventaja</v>
      </c>
      <c r="S29" s="64" t="str">
        <f t="shared" si="8"/>
        <v>Ventaja</v>
      </c>
      <c r="T29" s="64" t="str">
        <f t="shared" si="8"/>
        <v>Ventaja</v>
      </c>
      <c r="U29" s="64" t="str">
        <f t="shared" si="8"/>
        <v>Ventaja</v>
      </c>
      <c r="V29" s="64" t="str">
        <f t="shared" si="8"/>
        <v>Ventaja</v>
      </c>
      <c r="W29" s="64" t="str">
        <f t="shared" si="8"/>
        <v>Ventaja</v>
      </c>
    </row>
    <row r="30" spans="1:23" x14ac:dyDescent="0.25">
      <c r="A30" s="29" t="s">
        <v>6</v>
      </c>
      <c r="B30" s="64" t="str">
        <f t="shared" ref="B30:W30" si="9">+IF(B16&gt;0.33, "Ventaja","Intraproducto")</f>
        <v>Intraproducto</v>
      </c>
      <c r="C30" s="64" t="str">
        <f t="shared" si="9"/>
        <v>Intraproducto</v>
      </c>
      <c r="D30" s="64" t="str">
        <f t="shared" si="9"/>
        <v>Intraproducto</v>
      </c>
      <c r="E30" s="64" t="str">
        <f t="shared" si="9"/>
        <v>Intraproducto</v>
      </c>
      <c r="F30" s="64" t="str">
        <f t="shared" si="9"/>
        <v>Intraproducto</v>
      </c>
      <c r="G30" s="64" t="str">
        <f t="shared" si="9"/>
        <v>Intraproducto</v>
      </c>
      <c r="H30" s="64" t="str">
        <f t="shared" si="9"/>
        <v>Intraproducto</v>
      </c>
      <c r="I30" s="64" t="str">
        <f t="shared" si="9"/>
        <v>Intraproducto</v>
      </c>
      <c r="J30" s="64" t="str">
        <f t="shared" si="9"/>
        <v>Intraproducto</v>
      </c>
      <c r="K30" s="64" t="str">
        <f t="shared" si="9"/>
        <v>Intraproducto</v>
      </c>
      <c r="L30" s="64" t="str">
        <f t="shared" si="9"/>
        <v>Intraproducto</v>
      </c>
      <c r="M30" s="64" t="str">
        <f t="shared" si="9"/>
        <v>Ventaja</v>
      </c>
      <c r="N30" s="64" t="str">
        <f t="shared" si="9"/>
        <v>Ventaja</v>
      </c>
      <c r="O30" s="64" t="str">
        <f t="shared" si="9"/>
        <v>Intraproducto</v>
      </c>
      <c r="P30" s="64" t="str">
        <f t="shared" si="9"/>
        <v>Intraproducto</v>
      </c>
      <c r="Q30" s="64" t="str">
        <f t="shared" si="9"/>
        <v>Intraproducto</v>
      </c>
      <c r="R30" s="64" t="str">
        <f t="shared" si="9"/>
        <v>Ventaja</v>
      </c>
      <c r="S30" s="64" t="str">
        <f t="shared" si="9"/>
        <v>Ventaja</v>
      </c>
      <c r="T30" s="64" t="str">
        <f t="shared" si="9"/>
        <v>Intraproducto</v>
      </c>
      <c r="U30" s="64" t="str">
        <f t="shared" si="9"/>
        <v>Ventaja</v>
      </c>
      <c r="V30" s="64" t="str">
        <f t="shared" si="9"/>
        <v>Intraproducto</v>
      </c>
      <c r="W30" s="64" t="str">
        <f t="shared" si="9"/>
        <v>Intraproducto</v>
      </c>
    </row>
  </sheetData>
  <mergeCells count="24">
    <mergeCell ref="T4:T5"/>
    <mergeCell ref="U4:U5"/>
    <mergeCell ref="V4:V5"/>
    <mergeCell ref="W4:W5"/>
    <mergeCell ref="A18:A19"/>
    <mergeCell ref="O4:O5"/>
    <mergeCell ref="P4:P5"/>
    <mergeCell ref="Q4:Q5"/>
    <mergeCell ref="R4:R5"/>
    <mergeCell ref="S4:S5"/>
    <mergeCell ref="A4:A5"/>
    <mergeCell ref="B4:B5"/>
    <mergeCell ref="C4:C5"/>
    <mergeCell ref="D4:D5"/>
    <mergeCell ref="E4:E5"/>
    <mergeCell ref="F4:F5"/>
    <mergeCell ref="L4:L5"/>
    <mergeCell ref="M4:M5"/>
    <mergeCell ref="N4:N5"/>
    <mergeCell ref="G4:G5"/>
    <mergeCell ref="H4:H5"/>
    <mergeCell ref="I4:I5"/>
    <mergeCell ref="J4:J5"/>
    <mergeCell ref="K4:K5"/>
  </mergeCells>
  <conditionalFormatting sqref="B21:W30">
    <cfRule type="cellIs" dxfId="2" priority="1" operator="equal">
      <formula>"Ventaja"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topLeftCell="A6" workbookViewId="0">
      <pane xSplit="1" topLeftCell="B1" activePane="topRight" state="frozen"/>
      <selection pane="topRight" activeCell="A30" sqref="A30"/>
    </sheetView>
  </sheetViews>
  <sheetFormatPr baseColWidth="10" defaultRowHeight="15" x14ac:dyDescent="0.25"/>
  <cols>
    <col min="1" max="1" width="45.7109375" style="1" bestFit="1" customWidth="1"/>
    <col min="2" max="23" width="29.28515625" style="1" bestFit="1" customWidth="1"/>
    <col min="24" max="16384" width="11.42578125" style="1"/>
  </cols>
  <sheetData>
    <row r="1" spans="1:23" s="8" customFormat="1" x14ac:dyDescent="0.25"/>
    <row r="2" spans="1:23" s="8" customFormat="1" x14ac:dyDescent="0.25"/>
    <row r="3" spans="1:23" s="8" customFormat="1" x14ac:dyDescent="0.25"/>
    <row r="4" spans="1:23" ht="27" customHeight="1" x14ac:dyDescent="0.25">
      <c r="A4" s="68" t="s">
        <v>38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</row>
    <row r="5" spans="1:23" ht="24" customHeight="1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</row>
    <row r="6" spans="1:23" s="8" customFormat="1" ht="22.5" customHeight="1" x14ac:dyDescent="0.25">
      <c r="A6" s="32" t="s">
        <v>0</v>
      </c>
      <c r="B6" s="32">
        <v>1995</v>
      </c>
      <c r="C6" s="32">
        <v>1996</v>
      </c>
      <c r="D6" s="32">
        <v>1997</v>
      </c>
      <c r="E6" s="32">
        <v>1998</v>
      </c>
      <c r="F6" s="32">
        <v>1999</v>
      </c>
      <c r="G6" s="32">
        <v>2000</v>
      </c>
      <c r="H6" s="32">
        <v>2001</v>
      </c>
      <c r="I6" s="32">
        <v>2002</v>
      </c>
      <c r="J6" s="32">
        <v>2003</v>
      </c>
      <c r="K6" s="32">
        <v>2004</v>
      </c>
      <c r="L6" s="32">
        <v>2005</v>
      </c>
      <c r="M6" s="32">
        <v>2006</v>
      </c>
      <c r="N6" s="32">
        <v>2007</v>
      </c>
      <c r="O6" s="32">
        <v>2008</v>
      </c>
      <c r="P6" s="32">
        <v>2009</v>
      </c>
      <c r="Q6" s="32">
        <v>2010</v>
      </c>
      <c r="R6" s="32">
        <v>2011</v>
      </c>
      <c r="S6" s="32">
        <v>2012</v>
      </c>
      <c r="T6" s="32">
        <v>2013</v>
      </c>
      <c r="U6" s="32">
        <v>2014</v>
      </c>
      <c r="V6" s="32">
        <v>2015</v>
      </c>
      <c r="W6" s="32">
        <v>2016</v>
      </c>
    </row>
    <row r="7" spans="1:23" s="8" customFormat="1" x14ac:dyDescent="0.25">
      <c r="A7" s="29" t="s">
        <v>2</v>
      </c>
      <c r="B7" s="41">
        <f>(+'Productos Exportados'!B9-'Productos Importados'!B8)/(+'Productos Exportados'!B9+'Productos Importados'!B8)</f>
        <v>1</v>
      </c>
      <c r="C7" s="41">
        <f>(+'Productos Exportados'!C9-'Productos Importados'!C8)/(+'Productos Exportados'!C9+'Productos Importados'!C8)</f>
        <v>1</v>
      </c>
      <c r="D7" s="41">
        <f>(+'Productos Exportados'!D9-'Productos Importados'!D8)/(+'Productos Exportados'!D9+'Productos Importados'!D8)</f>
        <v>1</v>
      </c>
      <c r="E7" s="41">
        <f>(+'Productos Exportados'!E9-'Productos Importados'!E8)/(+'Productos Exportados'!E9+'Productos Importados'!E8)</f>
        <v>1</v>
      </c>
      <c r="F7" s="41">
        <f>(+'Productos Exportados'!F9-'Productos Importados'!F8)/(+'Productos Exportados'!F9+'Productos Importados'!F8)</f>
        <v>1</v>
      </c>
      <c r="G7" s="65" t="e">
        <f>(+'Productos Exportados'!G9-'Productos Importados'!G8)/(+'Productos Exportados'!G9+'Productos Importados'!G8)</f>
        <v>#DIV/0!</v>
      </c>
      <c r="H7" s="41">
        <f>(+'Productos Exportados'!H9-'Productos Importados'!H8)/(+'Productos Exportados'!H9+'Productos Importados'!H8)</f>
        <v>1</v>
      </c>
      <c r="I7" s="41">
        <f>(+'Productos Exportados'!I9-'Productos Importados'!I8)/(+'Productos Exportados'!I9+'Productos Importados'!I8)</f>
        <v>1</v>
      </c>
      <c r="J7" s="41">
        <f>(+'Productos Exportados'!J9-'Productos Importados'!J8)/(+'Productos Exportados'!J9+'Productos Importados'!J8)</f>
        <v>1</v>
      </c>
      <c r="K7" s="41">
        <f>(+'Productos Exportados'!K9-'Productos Importados'!K8)/(+'Productos Exportados'!K9+'Productos Importados'!K8)</f>
        <v>1</v>
      </c>
      <c r="L7" s="41">
        <f>(+'Productos Exportados'!L9-'Productos Importados'!L8)/(+'Productos Exportados'!L9+'Productos Importados'!L8)</f>
        <v>-1</v>
      </c>
      <c r="M7" s="41">
        <v>0</v>
      </c>
      <c r="N7" s="41">
        <f>(+'Productos Exportados'!N9-'Productos Importados'!N8)/(+'Productos Exportados'!N9+'Productos Importados'!N8)</f>
        <v>1</v>
      </c>
      <c r="O7" s="41">
        <f>(+'Productos Exportados'!O9-'Productos Importados'!O8)/(+'Productos Exportados'!O9+'Productos Importados'!O8)</f>
        <v>1</v>
      </c>
      <c r="P7" s="41">
        <f>(+'Productos Exportados'!P9-'Productos Importados'!P8)/(+'Productos Exportados'!P9+'Productos Importados'!P8)</f>
        <v>1</v>
      </c>
      <c r="Q7" s="41">
        <f>(+'Productos Exportados'!Q9-'Productos Importados'!Q8)/(+'Productos Exportados'!Q9+'Productos Importados'!Q8)</f>
        <v>1</v>
      </c>
      <c r="R7" s="41">
        <f>(+'Productos Exportados'!R9-'Productos Importados'!R8)/(+'Productos Exportados'!R9+'Productos Importados'!R8)</f>
        <v>1</v>
      </c>
      <c r="S7" s="41">
        <f>(+'Productos Exportados'!S9-'Productos Importados'!S8)/(+'Productos Exportados'!S9+'Productos Importados'!S8)</f>
        <v>1</v>
      </c>
      <c r="T7" s="41">
        <f>(+'Productos Exportados'!T9-'Productos Importados'!T8)/(+'Productos Exportados'!T9+'Productos Importados'!T8)</f>
        <v>0.9422426973424044</v>
      </c>
      <c r="U7" s="41">
        <f>(+'Productos Exportados'!U9-'Productos Importados'!U8)/(+'Productos Exportados'!U9+'Productos Importados'!U8)</f>
        <v>1</v>
      </c>
      <c r="V7" s="41">
        <f>(+'Productos Exportados'!V9-'Productos Importados'!V8)/(+'Productos Exportados'!V9+'Productos Importados'!V8)</f>
        <v>1</v>
      </c>
      <c r="W7" s="41">
        <f>(+'Productos Exportados'!W9-'Productos Importados'!W8)/(+'Productos Exportados'!W9+'Productos Importados'!W8)</f>
        <v>1</v>
      </c>
    </row>
    <row r="8" spans="1:23" s="8" customFormat="1" x14ac:dyDescent="0.25">
      <c r="A8" s="29" t="s">
        <v>4</v>
      </c>
      <c r="B8" s="41">
        <f>(+'Productos Exportados'!B10-'Productos Importados'!B9)/(+'Productos Exportados'!B10+'Productos Importados'!B9)</f>
        <v>1</v>
      </c>
      <c r="C8" s="41">
        <f>(+'Productos Exportados'!C10-'Productos Importados'!C9)/(+'Productos Exportados'!C10+'Productos Importados'!C9)</f>
        <v>1</v>
      </c>
      <c r="D8" s="41">
        <f>(+'Productos Exportados'!D10-'Productos Importados'!D9)/(+'Productos Exportados'!D10+'Productos Importados'!D9)</f>
        <v>1</v>
      </c>
      <c r="E8" s="41">
        <f>(+'Productos Exportados'!E10-'Productos Importados'!E9)/(+'Productos Exportados'!E10+'Productos Importados'!E9)</f>
        <v>1</v>
      </c>
      <c r="F8" s="41">
        <f>(+'Productos Exportados'!F10-'Productos Importados'!F9)/(+'Productos Exportados'!F10+'Productos Importados'!F9)</f>
        <v>1</v>
      </c>
      <c r="G8" s="41">
        <f>(+'Productos Exportados'!G10-'Productos Importados'!G9)/(+'Productos Exportados'!G10+'Productos Importados'!G9)</f>
        <v>1</v>
      </c>
      <c r="H8" s="41">
        <f>(+'Productos Exportados'!H10-'Productos Importados'!H9)/(+'Productos Exportados'!H10+'Productos Importados'!H9)</f>
        <v>1</v>
      </c>
      <c r="I8" s="41">
        <f>(+'Productos Exportados'!I10-'Productos Importados'!I9)/(+'Productos Exportados'!I10+'Productos Importados'!I9)</f>
        <v>1</v>
      </c>
      <c r="J8" s="41">
        <f>(+'Productos Exportados'!J10-'Productos Importados'!J9)/(+'Productos Exportados'!J10+'Productos Importados'!J9)</f>
        <v>1</v>
      </c>
      <c r="K8" s="41">
        <f>(+'Productos Exportados'!K10-'Productos Importados'!K9)/(+'Productos Exportados'!K10+'Productos Importados'!K9)</f>
        <v>0.99911019894484276</v>
      </c>
      <c r="L8" s="41">
        <f>(+'Productos Exportados'!L10-'Productos Importados'!L9)/(+'Productos Exportados'!L10+'Productos Importados'!L9)</f>
        <v>1</v>
      </c>
      <c r="M8" s="41">
        <f>(+'Productos Exportados'!M10-'Productos Importados'!M9)/(+'Productos Exportados'!M10+'Productos Importados'!M9)</f>
        <v>1</v>
      </c>
      <c r="N8" s="41">
        <f>(+'Productos Exportados'!N10-'Productos Importados'!N9)/(+'Productos Exportados'!N10+'Productos Importados'!N9)</f>
        <v>1</v>
      </c>
      <c r="O8" s="41">
        <f>(+'Productos Exportados'!O10-'Productos Importados'!O9)/(+'Productos Exportados'!O10+'Productos Importados'!O9)</f>
        <v>0.99999020442867581</v>
      </c>
      <c r="P8" s="41">
        <f>(+'Productos Exportados'!P10-'Productos Importados'!P9)/(+'Productos Exportados'!P10+'Productos Importados'!P9)</f>
        <v>1</v>
      </c>
      <c r="Q8" s="41">
        <f>(+'Productos Exportados'!Q10-'Productos Importados'!Q9)/(+'Productos Exportados'!Q10+'Productos Importados'!Q9)</f>
        <v>1</v>
      </c>
      <c r="R8" s="41">
        <f>(+'Productos Exportados'!R10-'Productos Importados'!R9)/(+'Productos Exportados'!R10+'Productos Importados'!R9)</f>
        <v>1</v>
      </c>
      <c r="S8" s="41">
        <f>(+'Productos Exportados'!S10-'Productos Importados'!S9)/(+'Productos Exportados'!S10+'Productos Importados'!S9)</f>
        <v>1</v>
      </c>
      <c r="T8" s="41">
        <f>(+'Productos Exportados'!T10-'Productos Importados'!T9)/(+'Productos Exportados'!T10+'Productos Importados'!T9)</f>
        <v>1</v>
      </c>
      <c r="U8" s="41">
        <f>(+'Productos Exportados'!U10-'Productos Importados'!U9)/(+'Productos Exportados'!U10+'Productos Importados'!U9)</f>
        <v>1</v>
      </c>
      <c r="V8" s="41">
        <f>(+'Productos Exportados'!V10-'Productos Importados'!V9)/(+'Productos Exportados'!V10+'Productos Importados'!V9)</f>
        <v>1</v>
      </c>
      <c r="W8" s="41">
        <f>(+'Productos Exportados'!W10-'Productos Importados'!W9)/(+'Productos Exportados'!W10+'Productos Importados'!W9)</f>
        <v>1</v>
      </c>
    </row>
    <row r="9" spans="1:23" s="8" customFormat="1" x14ac:dyDescent="0.25">
      <c r="A9" s="29" t="s">
        <v>5</v>
      </c>
      <c r="B9" s="41">
        <f>(+'Productos Exportados'!B11-'Productos Importados'!B10)/(+'Productos Exportados'!B11+'Productos Importados'!B10)</f>
        <v>0.90608631900292069</v>
      </c>
      <c r="C9" s="41">
        <f>(+'Productos Exportados'!C11-'Productos Importados'!C10)/(+'Productos Exportados'!C11+'Productos Importados'!C10)</f>
        <v>0.97084774210547176</v>
      </c>
      <c r="D9" s="41">
        <f>(+'Productos Exportados'!D11-'Productos Importados'!D10)/(+'Productos Exportados'!D11+'Productos Importados'!D10)</f>
        <v>0.97033865130068164</v>
      </c>
      <c r="E9" s="41">
        <f>(+'Productos Exportados'!E11-'Productos Importados'!E10)/(+'Productos Exportados'!E11+'Productos Importados'!E10)</f>
        <v>0.9470664343184797</v>
      </c>
      <c r="F9" s="41">
        <f>(+'Productos Exportados'!F11-'Productos Importados'!F10)/(+'Productos Exportados'!F11+'Productos Importados'!F10)</f>
        <v>0.93623917578648819</v>
      </c>
      <c r="G9" s="41">
        <f>(+'Productos Exportados'!G11-'Productos Importados'!G10)/(+'Productos Exportados'!G11+'Productos Importados'!G10)</f>
        <v>0.92058184542111443</v>
      </c>
      <c r="H9" s="41">
        <f>(+'Productos Exportados'!H11-'Productos Importados'!H10)/(+'Productos Exportados'!H11+'Productos Importados'!H10)</f>
        <v>0.81633549480269796</v>
      </c>
      <c r="I9" s="41">
        <f>(+'Productos Exportados'!I11-'Productos Importados'!I10)/(+'Productos Exportados'!I11+'Productos Importados'!I10)</f>
        <v>-0.2748571787799492</v>
      </c>
      <c r="J9" s="41">
        <f>(+'Productos Exportados'!J11-'Productos Importados'!J10)/(+'Productos Exportados'!J11+'Productos Importados'!J10)</f>
        <v>-0.73753370067661039</v>
      </c>
      <c r="K9" s="41">
        <f>(+'Productos Exportados'!K11-'Productos Importados'!K10)/(+'Productos Exportados'!K11+'Productos Importados'!K10)</f>
        <v>-9.4309438373092233E-2</v>
      </c>
      <c r="L9" s="41">
        <f>(+'Productos Exportados'!L11-'Productos Importados'!L10)/(+'Productos Exportados'!L11+'Productos Importados'!L10)</f>
        <v>3.7105140087581305E-2</v>
      </c>
      <c r="M9" s="41">
        <f>(+'Productos Exportados'!M11-'Productos Importados'!M10)/(+'Productos Exportados'!M11+'Productos Importados'!M10)</f>
        <v>-0.46628676559689536</v>
      </c>
      <c r="N9" s="41">
        <f>(+'Productos Exportados'!N11-'Productos Importados'!N10)/(+'Productos Exportados'!N11+'Productos Importados'!N10)</f>
        <v>-0.28733183374911214</v>
      </c>
      <c r="O9" s="41">
        <f>(+'Productos Exportados'!O11-'Productos Importados'!O10)/(+'Productos Exportados'!O11+'Productos Importados'!O10)</f>
        <v>-0.38176484351096956</v>
      </c>
      <c r="P9" s="41">
        <f>(+'Productos Exportados'!P11-'Productos Importados'!P10)/(+'Productos Exportados'!P11+'Productos Importados'!P10)</f>
        <v>-0.48111063221365441</v>
      </c>
      <c r="Q9" s="41">
        <f>(+'Productos Exportados'!Q11-'Productos Importados'!Q10)/(+'Productos Exportados'!Q11+'Productos Importados'!Q10)</f>
        <v>-0.35921556817973943</v>
      </c>
      <c r="R9" s="41">
        <f>(+'Productos Exportados'!R11-'Productos Importados'!R10)/(+'Productos Exportados'!R11+'Productos Importados'!R10)</f>
        <v>-0.39860970566236964</v>
      </c>
      <c r="S9" s="41">
        <f>(+'Productos Exportados'!S11-'Productos Importados'!S10)/(+'Productos Exportados'!S11+'Productos Importados'!S10)</f>
        <v>-0.14450138255957942</v>
      </c>
      <c r="T9" s="41">
        <f>(+'Productos Exportados'!T11-'Productos Importados'!T10)/(+'Productos Exportados'!T11+'Productos Importados'!T10)</f>
        <v>-0.24180053415970623</v>
      </c>
      <c r="U9" s="41">
        <f>(+'Productos Exportados'!U11-'Productos Importados'!U10)/(+'Productos Exportados'!U11+'Productos Importados'!U10)</f>
        <v>-0.11418340805968887</v>
      </c>
      <c r="V9" s="41">
        <f>(+'Productos Exportados'!V11-'Productos Importados'!V10)/(+'Productos Exportados'!V11+'Productos Importados'!V10)</f>
        <v>-2.6175059857012427E-2</v>
      </c>
      <c r="W9" s="41">
        <f>(+'Productos Exportados'!W11-'Productos Importados'!W10)/(+'Productos Exportados'!W11+'Productos Importados'!W10)</f>
        <v>0.18567747149202871</v>
      </c>
    </row>
    <row r="10" spans="1:23" s="8" customFormat="1" x14ac:dyDescent="0.25">
      <c r="A10" s="29" t="s">
        <v>8</v>
      </c>
      <c r="B10" s="41">
        <f>(+'Productos Exportados'!B12-'Productos Importados'!B11)/(+'Productos Exportados'!B12+'Productos Importados'!B11)</f>
        <v>-0.99181111922939791</v>
      </c>
      <c r="C10" s="41">
        <f>(+'Productos Exportados'!C12-'Productos Importados'!C11)/(+'Productos Exportados'!C12+'Productos Importados'!C11)</f>
        <v>-1</v>
      </c>
      <c r="D10" s="41">
        <f>(+'Productos Exportados'!D12-'Productos Importados'!D11)/(+'Productos Exportados'!D12+'Productos Importados'!D11)</f>
        <v>-1</v>
      </c>
      <c r="E10" s="41">
        <f>(+'Productos Exportados'!E12-'Productos Importados'!E11)/(+'Productos Exportados'!E12+'Productos Importados'!E11)</f>
        <v>-1</v>
      </c>
      <c r="F10" s="41">
        <f>(+'Productos Exportados'!F12-'Productos Importados'!F11)/(+'Productos Exportados'!F12+'Productos Importados'!F11)</f>
        <v>-0.44384537890377224</v>
      </c>
      <c r="G10" s="41">
        <f>(+'Productos Exportados'!G12-'Productos Importados'!G11)/(+'Productos Exportados'!G12+'Productos Importados'!G11)</f>
        <v>-0.99395483049344702</v>
      </c>
      <c r="H10" s="41">
        <f>(+'Productos Exportados'!H12-'Productos Importados'!H11)/(+'Productos Exportados'!H12+'Productos Importados'!H11)</f>
        <v>-0.94898184815164743</v>
      </c>
      <c r="I10" s="41">
        <f>(+'Productos Exportados'!I12-'Productos Importados'!I11)/(+'Productos Exportados'!I12+'Productos Importados'!I11)</f>
        <v>-0.99432329796813201</v>
      </c>
      <c r="J10" s="41">
        <f>(+'Productos Exportados'!J12-'Productos Importados'!J11)/(+'Productos Exportados'!J12+'Productos Importados'!J11)</f>
        <v>-0.93645043988269805</v>
      </c>
      <c r="K10" s="41">
        <f>(+'Productos Exportados'!K12-'Productos Importados'!K11)/(+'Productos Exportados'!K12+'Productos Importados'!K11)</f>
        <v>-0.99691950086067604</v>
      </c>
      <c r="L10" s="41">
        <f>(+'Productos Exportados'!L12-'Productos Importados'!L11)/(+'Productos Exportados'!L12+'Productos Importados'!L11)</f>
        <v>-0.98919474390325102</v>
      </c>
      <c r="M10" s="41">
        <f>(+'Productos Exportados'!M12-'Productos Importados'!M11)/(+'Productos Exportados'!M12+'Productos Importados'!M11)</f>
        <v>-0.98951021892161439</v>
      </c>
      <c r="N10" s="41">
        <f>(+'Productos Exportados'!N12-'Productos Importados'!N11)/(+'Productos Exportados'!N12+'Productos Importados'!N11)</f>
        <v>-0.99950021230388364</v>
      </c>
      <c r="O10" s="41">
        <f>(+'Productos Exportados'!O12-'Productos Importados'!O11)/(+'Productos Exportados'!O12+'Productos Importados'!O11)</f>
        <v>-0.99658674816209525</v>
      </c>
      <c r="P10" s="41">
        <f>(+'Productos Exportados'!P12-'Productos Importados'!P11)/(+'Productos Exportados'!P12+'Productos Importados'!P11)</f>
        <v>-0.99706836215680894</v>
      </c>
      <c r="Q10" s="41">
        <f>(+'Productos Exportados'!Q12-'Productos Importados'!Q11)/(+'Productos Exportados'!Q12+'Productos Importados'!Q11)</f>
        <v>-0.98977286655535612</v>
      </c>
      <c r="R10" s="41">
        <f>(+'Productos Exportados'!R12-'Productos Importados'!R11)/(+'Productos Exportados'!R12+'Productos Importados'!R11)</f>
        <v>-0.99100570633263751</v>
      </c>
      <c r="S10" s="41">
        <f>(+'Productos Exportados'!S12-'Productos Importados'!S11)/(+'Productos Exportados'!S12+'Productos Importados'!S11)</f>
        <v>-0.98939221720798975</v>
      </c>
      <c r="T10" s="41">
        <f>(+'Productos Exportados'!T12-'Productos Importados'!T11)/(+'Productos Exportados'!T12+'Productos Importados'!T11)</f>
        <v>-0.8064535143191558</v>
      </c>
      <c r="U10" s="41">
        <f>(+'Productos Exportados'!U12-'Productos Importados'!U11)/(+'Productos Exportados'!U12+'Productos Importados'!U11)</f>
        <v>0.20248334790799255</v>
      </c>
      <c r="V10" s="41">
        <f>(+'Productos Exportados'!V12-'Productos Importados'!V11)/(+'Productos Exportados'!V12+'Productos Importados'!V11)</f>
        <v>0.17069910913041739</v>
      </c>
      <c r="W10" s="41">
        <f>(+'Productos Exportados'!W12-'Productos Importados'!W11)/(+'Productos Exportados'!W12+'Productos Importados'!W11)</f>
        <v>-7.4850689340800441E-2</v>
      </c>
    </row>
    <row r="11" spans="1:23" s="8" customFormat="1" x14ac:dyDescent="0.25">
      <c r="A11" s="29" t="s">
        <v>7</v>
      </c>
      <c r="B11" s="41">
        <f>(+'Productos Exportados'!B13-'Productos Importados'!B12)/(+'Productos Exportados'!B13+'Productos Importados'!B12)</f>
        <v>-0.82567649251260722</v>
      </c>
      <c r="C11" s="41">
        <f>(+'Productos Exportados'!C13-'Productos Importados'!C12)/(+'Productos Exportados'!C13+'Productos Importados'!C12)</f>
        <v>-0.75496440252131891</v>
      </c>
      <c r="D11" s="41">
        <f>(+'Productos Exportados'!D13-'Productos Importados'!D12)/(+'Productos Exportados'!D13+'Productos Importados'!D12)</f>
        <v>-9.6522470712385677E-2</v>
      </c>
      <c r="E11" s="41">
        <f>(+'Productos Exportados'!E13-'Productos Importados'!E12)/(+'Productos Exportados'!E13+'Productos Importados'!E12)</f>
        <v>0.19408782235637501</v>
      </c>
      <c r="F11" s="41">
        <f>(+'Productos Exportados'!F13-'Productos Importados'!F12)/(+'Productos Exportados'!F13+'Productos Importados'!F12)</f>
        <v>-0.11978923570029668</v>
      </c>
      <c r="G11" s="41">
        <f>(+'Productos Exportados'!G13-'Productos Importados'!G12)/(+'Productos Exportados'!G13+'Productos Importados'!G12)</f>
        <v>-0.86019940003529194</v>
      </c>
      <c r="H11" s="41">
        <f>(+'Productos Exportados'!H13-'Productos Importados'!H12)/(+'Productos Exportados'!H13+'Productos Importados'!H12)</f>
        <v>-0.79517807762322312</v>
      </c>
      <c r="I11" s="41">
        <f>(+'Productos Exportados'!I13-'Productos Importados'!I12)/(+'Productos Exportados'!I13+'Productos Importados'!I12)</f>
        <v>-0.97983216734416168</v>
      </c>
      <c r="J11" s="41">
        <f>(+'Productos Exportados'!J13-'Productos Importados'!J12)/(+'Productos Exportados'!J13+'Productos Importados'!J12)</f>
        <v>-0.99948283708678687</v>
      </c>
      <c r="K11" s="41">
        <f>(+'Productos Exportados'!K13-'Productos Importados'!K12)/(+'Productos Exportados'!K13+'Productos Importados'!K12)</f>
        <v>-0.935283039193471</v>
      </c>
      <c r="L11" s="41">
        <f>(+'Productos Exportados'!L13-'Productos Importados'!L12)/(+'Productos Exportados'!L13+'Productos Importados'!L12)</f>
        <v>-0.95266284316706029</v>
      </c>
      <c r="M11" s="41">
        <f>(+'Productos Exportados'!M13-'Productos Importados'!M12)/(+'Productos Exportados'!M13+'Productos Importados'!M12)</f>
        <v>-0.63175888094363486</v>
      </c>
      <c r="N11" s="41">
        <f>(+'Productos Exportados'!N13-'Productos Importados'!N12)/(+'Productos Exportados'!N13+'Productos Importados'!N12)</f>
        <v>-0.8989874997879278</v>
      </c>
      <c r="O11" s="41">
        <f>(+'Productos Exportados'!O13-'Productos Importados'!O12)/(+'Productos Exportados'!O13+'Productos Importados'!O12)</f>
        <v>-0.80048925708411545</v>
      </c>
      <c r="P11" s="41">
        <f>(+'Productos Exportados'!P13-'Productos Importados'!P12)/(+'Productos Exportados'!P13+'Productos Importados'!P12)</f>
        <v>-0.44169242958567007</v>
      </c>
      <c r="Q11" s="41">
        <f>(+'Productos Exportados'!Q13-'Productos Importados'!Q12)/(+'Productos Exportados'!Q13+'Productos Importados'!Q12)</f>
        <v>-9.0749835390200748E-2</v>
      </c>
      <c r="R11" s="41">
        <f>(+'Productos Exportados'!R13-'Productos Importados'!R12)/(+'Productos Exportados'!R13+'Productos Importados'!R12)</f>
        <v>-0.19861067326925949</v>
      </c>
      <c r="S11" s="41">
        <f>(+'Productos Exportados'!S13-'Productos Importados'!S12)/(+'Productos Exportados'!S13+'Productos Importados'!S12)</f>
        <v>-0.35218398399634038</v>
      </c>
      <c r="T11" s="41">
        <f>(+'Productos Exportados'!T13-'Productos Importados'!T12)/(+'Productos Exportados'!T13+'Productos Importados'!T12)</f>
        <v>-0.28335553540467334</v>
      </c>
      <c r="U11" s="41">
        <f>(+'Productos Exportados'!U13-'Productos Importados'!U12)/(+'Productos Exportados'!U13+'Productos Importados'!U12)</f>
        <v>0.16617109855951567</v>
      </c>
      <c r="V11" s="41">
        <f>(+'Productos Exportados'!V13-'Productos Importados'!V12)/(+'Productos Exportados'!V13+'Productos Importados'!V12)</f>
        <v>-0.21312356301251198</v>
      </c>
      <c r="W11" s="41">
        <f>(+'Productos Exportados'!W13-'Productos Importados'!W12)/(+'Productos Exportados'!W13+'Productos Importados'!W12)</f>
        <v>-0.21466576790155165</v>
      </c>
    </row>
    <row r="12" spans="1:23" s="8" customFormat="1" x14ac:dyDescent="0.25">
      <c r="A12" s="29" t="s">
        <v>9</v>
      </c>
      <c r="B12" s="41">
        <f>(+'Productos Exportados'!B14-'Productos Importados'!B13)/(+'Productos Exportados'!B14+'Productos Importados'!B13)</f>
        <v>-6.3168376335279691E-2</v>
      </c>
      <c r="C12" s="41">
        <f>(+'Productos Exportados'!C14-'Productos Importados'!C13)/(+'Productos Exportados'!C14+'Productos Importados'!C13)</f>
        <v>1</v>
      </c>
      <c r="D12" s="41">
        <f>(+'Productos Exportados'!D14-'Productos Importados'!D13)/(+'Productos Exportados'!D14+'Productos Importados'!D13)</f>
        <v>1</v>
      </c>
      <c r="E12" s="41">
        <f>(+'Productos Exportados'!E14-'Productos Importados'!E13)/(+'Productos Exportados'!E14+'Productos Importados'!E13)</f>
        <v>-1</v>
      </c>
      <c r="F12" s="41">
        <f>(+'Productos Exportados'!F14-'Productos Importados'!F13)/(+'Productos Exportados'!F14+'Productos Importados'!F13)</f>
        <v>-0.7978635137938187</v>
      </c>
      <c r="G12" s="41">
        <f>(+'Productos Exportados'!G14-'Productos Importados'!G13)/(+'Productos Exportados'!G14+'Productos Importados'!G13)</f>
        <v>0.50376708328466291</v>
      </c>
      <c r="H12" s="41">
        <f>(+'Productos Exportados'!H14-'Productos Importados'!H13)/(+'Productos Exportados'!H14+'Productos Importados'!H13)</f>
        <v>0.34728516839953794</v>
      </c>
      <c r="I12" s="41">
        <f>(+'Productos Exportados'!I14-'Productos Importados'!I13)/(+'Productos Exportados'!I14+'Productos Importados'!I13)</f>
        <v>-1</v>
      </c>
      <c r="J12" s="41">
        <f>(+'Productos Exportados'!J14-'Productos Importados'!J13)/(+'Productos Exportados'!J14+'Productos Importados'!J13)</f>
        <v>-1</v>
      </c>
      <c r="K12" s="41">
        <f>(+'Productos Exportados'!K14-'Productos Importados'!K13)/(+'Productos Exportados'!K14+'Productos Importados'!K13)</f>
        <v>-0.10374260518774524</v>
      </c>
      <c r="L12" s="41">
        <f>(+'Productos Exportados'!L14-'Productos Importados'!L13)/(+'Productos Exportados'!L14+'Productos Importados'!L13)</f>
        <v>-1</v>
      </c>
      <c r="M12" s="41">
        <f>(+'Productos Exportados'!M14-'Productos Importados'!M13)/(+'Productos Exportados'!M14+'Productos Importados'!M13)</f>
        <v>-1</v>
      </c>
      <c r="N12" s="41">
        <f>(+'Productos Exportados'!N14-'Productos Importados'!N13)/(+'Productos Exportados'!N14+'Productos Importados'!N13)</f>
        <v>-0.96450634049960959</v>
      </c>
      <c r="O12" s="41">
        <f>(+'Productos Exportados'!O14-'Productos Importados'!O13)/(+'Productos Exportados'!O14+'Productos Importados'!O13)</f>
        <v>-8.8830359402682829E-2</v>
      </c>
      <c r="P12" s="41">
        <f>(+'Productos Exportados'!P14-'Productos Importados'!P13)/(+'Productos Exportados'!P14+'Productos Importados'!P13)</f>
        <v>-0.84440461446029824</v>
      </c>
      <c r="Q12" s="41">
        <f>(+'Productos Exportados'!Q14-'Productos Importados'!Q13)/(+'Productos Exportados'!Q14+'Productos Importados'!Q13)</f>
        <v>-0.84624450476972435</v>
      </c>
      <c r="R12" s="41">
        <f>(+'Productos Exportados'!R14-'Productos Importados'!R13)/(+'Productos Exportados'!R14+'Productos Importados'!R13)</f>
        <v>-0.84222915288196809</v>
      </c>
      <c r="S12" s="41">
        <f>(+'Productos Exportados'!S14-'Productos Importados'!S13)/(+'Productos Exportados'!S14+'Productos Importados'!S13)</f>
        <v>-0.95716500629332957</v>
      </c>
      <c r="T12" s="41">
        <f>(+'Productos Exportados'!T14-'Productos Importados'!T13)/(+'Productos Exportados'!T14+'Productos Importados'!T13)</f>
        <v>-0.98116630882862932</v>
      </c>
      <c r="U12" s="41">
        <f>(+'Productos Exportados'!U14-'Productos Importados'!U13)/(+'Productos Exportados'!U14+'Productos Importados'!U13)</f>
        <v>-0.89221044426768659</v>
      </c>
      <c r="V12" s="41">
        <f>(+'Productos Exportados'!V14-'Productos Importados'!V13)/(+'Productos Exportados'!V14+'Productos Importados'!V13)</f>
        <v>-0.96187576706721944</v>
      </c>
      <c r="W12" s="41">
        <f>(+'Productos Exportados'!W14-'Productos Importados'!W13)/(+'Productos Exportados'!W14+'Productos Importados'!W13)</f>
        <v>-0.97481791459723999</v>
      </c>
    </row>
    <row r="13" spans="1:23" s="8" customFormat="1" x14ac:dyDescent="0.25">
      <c r="A13" s="29" t="s">
        <v>11</v>
      </c>
      <c r="B13" s="41">
        <f>(+'Productos Exportados'!B15-'Productos Importados'!B14)/(+'Productos Exportados'!B15+'Productos Importados'!B14)</f>
        <v>0.95655208989660423</v>
      </c>
      <c r="C13" s="41">
        <f>(+'Productos Exportados'!C15-'Productos Importados'!C14)/(+'Productos Exportados'!C15+'Productos Importados'!C14)</f>
        <v>-0.96286229292437975</v>
      </c>
      <c r="D13" s="41">
        <f>(+'Productos Exportados'!D15-'Productos Importados'!D14)/(+'Productos Exportados'!D15+'Productos Importados'!D14)</f>
        <v>-0.14589151408065301</v>
      </c>
      <c r="E13" s="41">
        <f>(+'Productos Exportados'!E15-'Productos Importados'!E14)/(+'Productos Exportados'!E15+'Productos Importados'!E14)</f>
        <v>-0.19317470692124769</v>
      </c>
      <c r="F13" s="41">
        <f>(+'Productos Exportados'!F15-'Productos Importados'!F14)/(+'Productos Exportados'!F15+'Productos Importados'!F14)</f>
        <v>-0.21659639021942975</v>
      </c>
      <c r="G13" s="41">
        <f>(+'Productos Exportados'!G15-'Productos Importados'!G14)/(+'Productos Exportados'!G15+'Productos Importados'!G14)</f>
        <v>-8.5324304009104276E-2</v>
      </c>
      <c r="H13" s="41">
        <f>(+'Productos Exportados'!H15-'Productos Importados'!H14)/(+'Productos Exportados'!H15+'Productos Importados'!H14)</f>
        <v>-0.33433232007535219</v>
      </c>
      <c r="I13" s="41">
        <f>(+'Productos Exportados'!I15-'Productos Importados'!I14)/(+'Productos Exportados'!I15+'Productos Importados'!I14)</f>
        <v>-1</v>
      </c>
      <c r="J13" s="41">
        <f>(+'Productos Exportados'!J15-'Productos Importados'!J14)/(+'Productos Exportados'!J15+'Productos Importados'!J14)</f>
        <v>-1</v>
      </c>
      <c r="K13" s="41">
        <f>(+'Productos Exportados'!K15-'Productos Importados'!K14)/(+'Productos Exportados'!K15+'Productos Importados'!K14)</f>
        <v>-1</v>
      </c>
      <c r="L13" s="41">
        <f>(+'Productos Exportados'!L15-'Productos Importados'!L14)/(+'Productos Exportados'!L15+'Productos Importados'!L14)</f>
        <v>-0.99997410106412243</v>
      </c>
      <c r="M13" s="41">
        <f>(+'Productos Exportados'!M15-'Productos Importados'!M14)/(+'Productos Exportados'!M15+'Productos Importados'!M14)</f>
        <v>-0.99923325356072412</v>
      </c>
      <c r="N13" s="41">
        <f>(+'Productos Exportados'!N15-'Productos Importados'!N14)/(+'Productos Exportados'!N15+'Productos Importados'!N14)</f>
        <v>-0.99576526503696938</v>
      </c>
      <c r="O13" s="41">
        <f>(+'Productos Exportados'!O15-'Productos Importados'!O14)/(+'Productos Exportados'!O15+'Productos Importados'!O14)</f>
        <v>-0.98085850568029598</v>
      </c>
      <c r="P13" s="41">
        <f>(+'Productos Exportados'!P15-'Productos Importados'!P14)/(+'Productos Exportados'!P15+'Productos Importados'!P14)</f>
        <v>-1</v>
      </c>
      <c r="Q13" s="41">
        <f>(+'Productos Exportados'!Q15-'Productos Importados'!Q14)/(+'Productos Exportados'!Q15+'Productos Importados'!Q14)</f>
        <v>-0.77590542988860378</v>
      </c>
      <c r="R13" s="41">
        <f>(+'Productos Exportados'!R15-'Productos Importados'!R14)/(+'Productos Exportados'!R15+'Productos Importados'!R14)</f>
        <v>-0.85425688907117669</v>
      </c>
      <c r="S13" s="41">
        <f>(+'Productos Exportados'!S15-'Productos Importados'!S14)/(+'Productos Exportados'!S15+'Productos Importados'!S14)</f>
        <v>-0.95703867285538935</v>
      </c>
      <c r="T13" s="41">
        <f>(+'Productos Exportados'!T15-'Productos Importados'!T14)/(+'Productos Exportados'!T15+'Productos Importados'!T14)</f>
        <v>-0.29692717575286492</v>
      </c>
      <c r="U13" s="41">
        <f>(+'Productos Exportados'!U15-'Productos Importados'!U14)/(+'Productos Exportados'!U15+'Productos Importados'!U14)</f>
        <v>-0.93104446942166996</v>
      </c>
      <c r="V13" s="41">
        <f>(+'Productos Exportados'!V15-'Productos Importados'!V14)/(+'Productos Exportados'!V15+'Productos Importados'!V14)</f>
        <v>-0.98624591962282149</v>
      </c>
      <c r="W13" s="41">
        <f>(+'Productos Exportados'!W15-'Productos Importados'!W14)/(+'Productos Exportados'!W15+'Productos Importados'!W14)</f>
        <v>-0.88662318171802967</v>
      </c>
    </row>
    <row r="14" spans="1:23" s="8" customFormat="1" x14ac:dyDescent="0.25">
      <c r="A14" s="29" t="s">
        <v>10</v>
      </c>
      <c r="B14" s="41">
        <f>(+'Productos Exportados'!B16-'Productos Importados'!B15)/(+'Productos Exportados'!B16+'Productos Importados'!B15)</f>
        <v>0.74176524652376286</v>
      </c>
      <c r="C14" s="41">
        <f>(+'Productos Exportados'!C16-'Productos Importados'!C15)/(+'Productos Exportados'!C16+'Productos Importados'!C15)</f>
        <v>-0.53840354349260211</v>
      </c>
      <c r="D14" s="41">
        <f>(+'Productos Exportados'!D16-'Productos Importados'!D15)/(+'Productos Exportados'!D16+'Productos Importados'!D15)</f>
        <v>-0.49315178859168546</v>
      </c>
      <c r="E14" s="41">
        <f>(+'Productos Exportados'!E16-'Productos Importados'!E15)/(+'Productos Exportados'!E16+'Productos Importados'!E15)</f>
        <v>-0.93991287366681697</v>
      </c>
      <c r="F14" s="41">
        <f>(+'Productos Exportados'!F16-'Productos Importados'!F15)/(+'Productos Exportados'!F16+'Productos Importados'!F15)</f>
        <v>-0.2595896958258781</v>
      </c>
      <c r="G14" s="41">
        <f>(+'Productos Exportados'!G16-'Productos Importados'!G15)/(+'Productos Exportados'!G16+'Productos Importados'!G15)</f>
        <v>-1</v>
      </c>
      <c r="H14" s="41">
        <f>(+'Productos Exportados'!H16-'Productos Importados'!H15)/(+'Productos Exportados'!H16+'Productos Importados'!H15)</f>
        <v>0.66132971506105831</v>
      </c>
      <c r="I14" s="41">
        <f>(+'Productos Exportados'!I16-'Productos Importados'!I15)/(+'Productos Exportados'!I16+'Productos Importados'!I15)</f>
        <v>-1</v>
      </c>
      <c r="J14" s="41">
        <f>(+'Productos Exportados'!J16-'Productos Importados'!J15)/(+'Productos Exportados'!J16+'Productos Importados'!J15)</f>
        <v>-0.85567304944269795</v>
      </c>
      <c r="K14" s="41">
        <f>(+'Productos Exportados'!K16-'Productos Importados'!K15)/(+'Productos Exportados'!K16+'Productos Importados'!K15)</f>
        <v>-0.70951843213407495</v>
      </c>
      <c r="L14" s="41">
        <f>(+'Productos Exportados'!L16-'Productos Importados'!L15)/(+'Productos Exportados'!L16+'Productos Importados'!L15)</f>
        <v>-0.86038475859501051</v>
      </c>
      <c r="M14" s="41">
        <f>(+'Productos Exportados'!M16-'Productos Importados'!M15)/(+'Productos Exportados'!M16+'Productos Importados'!M15)</f>
        <v>-0.91892705686362253</v>
      </c>
      <c r="N14" s="41">
        <f>(+'Productos Exportados'!N16-'Productos Importados'!N15)/(+'Productos Exportados'!N16+'Productos Importados'!N15)</f>
        <v>-1</v>
      </c>
      <c r="O14" s="41">
        <f>(+'Productos Exportados'!O16-'Productos Importados'!O15)/(+'Productos Exportados'!O16+'Productos Importados'!O15)</f>
        <v>-0.9815220601371627</v>
      </c>
      <c r="P14" s="41">
        <f>(+'Productos Exportados'!P16-'Productos Importados'!P15)/(+'Productos Exportados'!P16+'Productos Importados'!P15)</f>
        <v>-0.99327760611947902</v>
      </c>
      <c r="Q14" s="41">
        <f>(+'Productos Exportados'!Q16-'Productos Importados'!Q15)/(+'Productos Exportados'!Q16+'Productos Importados'!Q15)</f>
        <v>-0.97738665972298999</v>
      </c>
      <c r="R14" s="41">
        <f>(+'Productos Exportados'!R16-'Productos Importados'!R15)/(+'Productos Exportados'!R16+'Productos Importados'!R15)</f>
        <v>-0.99305749813994204</v>
      </c>
      <c r="S14" s="41">
        <f>(+'Productos Exportados'!S16-'Productos Importados'!S15)/(+'Productos Exportados'!S16+'Productos Importados'!S15)</f>
        <v>-0.95451865577360406</v>
      </c>
      <c r="T14" s="41">
        <f>(+'Productos Exportados'!T16-'Productos Importados'!T15)/(+'Productos Exportados'!T16+'Productos Importados'!T15)</f>
        <v>-0.39146183699870635</v>
      </c>
      <c r="U14" s="41">
        <f>(+'Productos Exportados'!U16-'Productos Importados'!U15)/(+'Productos Exportados'!U16+'Productos Importados'!U15)</f>
        <v>-0.90424273921426845</v>
      </c>
      <c r="V14" s="41">
        <f>(+'Productos Exportados'!V16-'Productos Importados'!V15)/(+'Productos Exportados'!V16+'Productos Importados'!V15)</f>
        <v>-0.39329569954068722</v>
      </c>
      <c r="W14" s="41">
        <f>(+'Productos Exportados'!W16-'Productos Importados'!W15)/(+'Productos Exportados'!W16+'Productos Importados'!W15)</f>
        <v>-0.6979176207537513</v>
      </c>
    </row>
    <row r="15" spans="1:23" s="8" customFormat="1" x14ac:dyDescent="0.25">
      <c r="A15" s="29" t="s">
        <v>3</v>
      </c>
      <c r="B15" s="41">
        <f>(+'Productos Exportados'!B17-'Productos Importados'!B16)/(+'Productos Exportados'!B17+'Productos Importados'!B16)</f>
        <v>-0.49345678164910906</v>
      </c>
      <c r="C15" s="41">
        <f>(+'Productos Exportados'!C17-'Productos Importados'!C16)/(+'Productos Exportados'!C17+'Productos Importados'!C16)</f>
        <v>-0.8053325207848715</v>
      </c>
      <c r="D15" s="41">
        <f>(+'Productos Exportados'!D17-'Productos Importados'!D16)/(+'Productos Exportados'!D17+'Productos Importados'!D16)</f>
        <v>-0.94782046168397371</v>
      </c>
      <c r="E15" s="41">
        <f>(+'Productos Exportados'!E17-'Productos Importados'!E16)/(+'Productos Exportados'!E17+'Productos Importados'!E16)</f>
        <v>-0.92466615752035852</v>
      </c>
      <c r="F15" s="41">
        <f>(+'Productos Exportados'!F17-'Productos Importados'!F16)/(+'Productos Exportados'!F17+'Productos Importados'!F16)</f>
        <v>-1</v>
      </c>
      <c r="G15" s="41">
        <f>(+'Productos Exportados'!G17-'Productos Importados'!G16)/(+'Productos Exportados'!G17+'Productos Importados'!G16)</f>
        <v>-0.91182539682539687</v>
      </c>
      <c r="H15" s="41">
        <f>(+'Productos Exportados'!H17-'Productos Importados'!H16)/(+'Productos Exportados'!H17+'Productos Importados'!H16)</f>
        <v>-0.84449935948333366</v>
      </c>
      <c r="I15" s="41">
        <f>(+'Productos Exportados'!I17-'Productos Importados'!I16)/(+'Productos Exportados'!I17+'Productos Importados'!I16)</f>
        <v>-0.94990450234060253</v>
      </c>
      <c r="J15" s="41">
        <f>(+'Productos Exportados'!J17-'Productos Importados'!J16)/(+'Productos Exportados'!J17+'Productos Importados'!J16)</f>
        <v>-0.93418836959658813</v>
      </c>
      <c r="K15" s="41">
        <f>(+'Productos Exportados'!K17-'Productos Importados'!K16)/(+'Productos Exportados'!K17+'Productos Importados'!K16)</f>
        <v>-0.97923199199441191</v>
      </c>
      <c r="L15" s="41">
        <f>(+'Productos Exportados'!L17-'Productos Importados'!L16)/(+'Productos Exportados'!L17+'Productos Importados'!L16)</f>
        <v>-0.99186941288770947</v>
      </c>
      <c r="M15" s="41">
        <f>(+'Productos Exportados'!M17-'Productos Importados'!M16)/(+'Productos Exportados'!M17+'Productos Importados'!M16)</f>
        <v>-0.95817176021809958</v>
      </c>
      <c r="N15" s="41">
        <f>(+'Productos Exportados'!N17-'Productos Importados'!N16)/(+'Productos Exportados'!N17+'Productos Importados'!N16)</f>
        <v>-0.81793483086211494</v>
      </c>
      <c r="O15" s="41">
        <f>(+'Productos Exportados'!O17-'Productos Importados'!O16)/(+'Productos Exportados'!O17+'Productos Importados'!O16)</f>
        <v>-0.93962487044188747</v>
      </c>
      <c r="P15" s="41">
        <f>(+'Productos Exportados'!P17-'Productos Importados'!P16)/(+'Productos Exportados'!P17+'Productos Importados'!P16)</f>
        <v>-0.91431829027532185</v>
      </c>
      <c r="Q15" s="41">
        <f>(+'Productos Exportados'!Q17-'Productos Importados'!Q16)/(+'Productos Exportados'!Q17+'Productos Importados'!Q16)</f>
        <v>-0.48624631018983266</v>
      </c>
      <c r="R15" s="41">
        <f>(+'Productos Exportados'!R17-'Productos Importados'!R16)/(+'Productos Exportados'!R17+'Productos Importados'!R16)</f>
        <v>-0.39314771854557617</v>
      </c>
      <c r="S15" s="41">
        <f>(+'Productos Exportados'!S17-'Productos Importados'!S16)/(+'Productos Exportados'!S17+'Productos Importados'!S16)</f>
        <v>-0.2460701980694808</v>
      </c>
      <c r="T15" s="41">
        <f>(+'Productos Exportados'!T17-'Productos Importados'!T16)/(+'Productos Exportados'!T17+'Productos Importados'!T16)</f>
        <v>-0.41705056366660181</v>
      </c>
      <c r="U15" s="41">
        <f>(+'Productos Exportados'!U17-'Productos Importados'!U16)/(+'Productos Exportados'!U17+'Productos Importados'!U16)</f>
        <v>-0.23424809275299263</v>
      </c>
      <c r="V15" s="41">
        <f>(+'Productos Exportados'!V17-'Productos Importados'!V16)/(+'Productos Exportados'!V17+'Productos Importados'!V16)</f>
        <v>-0.44247322775958586</v>
      </c>
      <c r="W15" s="41">
        <f>(+'Productos Exportados'!W17-'Productos Importados'!W16)/(+'Productos Exportados'!W17+'Productos Importados'!W16)</f>
        <v>-0.32171847270634646</v>
      </c>
    </row>
    <row r="16" spans="1:23" s="8" customFormat="1" x14ac:dyDescent="0.25">
      <c r="A16" s="29" t="s">
        <v>6</v>
      </c>
      <c r="B16" s="41">
        <f>(+'Productos Exportados'!B18-'Productos Importados'!B17)/(+'Productos Exportados'!B18+'Productos Importados'!B17)</f>
        <v>-0.90795039207728256</v>
      </c>
      <c r="C16" s="41">
        <f>(+'Productos Exportados'!C18-'Productos Importados'!C17)/(+'Productos Exportados'!C18+'Productos Importados'!C17)</f>
        <v>-0.90927505959906285</v>
      </c>
      <c r="D16" s="41">
        <f>(+'Productos Exportados'!D18-'Productos Importados'!D17)/(+'Productos Exportados'!D18+'Productos Importados'!D17)</f>
        <v>-0.81278396947503118</v>
      </c>
      <c r="E16" s="41">
        <f>(+'Productos Exportados'!E18-'Productos Importados'!E17)/(+'Productos Exportados'!E18+'Productos Importados'!E17)</f>
        <v>-0.94612675580952876</v>
      </c>
      <c r="F16" s="41">
        <f>(+'Productos Exportados'!F18-'Productos Importados'!F17)/(+'Productos Exportados'!F18+'Productos Importados'!F17)</f>
        <v>-0.99424962884562096</v>
      </c>
      <c r="G16" s="41">
        <f>(+'Productos Exportados'!G18-'Productos Importados'!G17)/(+'Productos Exportados'!G18+'Productos Importados'!G17)</f>
        <v>-0.97642080958937272</v>
      </c>
      <c r="H16" s="41">
        <f>(+'Productos Exportados'!H18-'Productos Importados'!H17)/(+'Productos Exportados'!H18+'Productos Importados'!H17)</f>
        <v>-0.99767039182285977</v>
      </c>
      <c r="I16" s="41">
        <f>(+'Productos Exportados'!I18-'Productos Importados'!I17)/(+'Productos Exportados'!I18+'Productos Importados'!I17)</f>
        <v>-0.99972155896951886</v>
      </c>
      <c r="J16" s="41">
        <f>(+'Productos Exportados'!J18-'Productos Importados'!J17)/(+'Productos Exportados'!J18+'Productos Importados'!J17)</f>
        <v>-0.97592851626961241</v>
      </c>
      <c r="K16" s="41">
        <f>(+'Productos Exportados'!K18-'Productos Importados'!K17)/(+'Productos Exportados'!K18+'Productos Importados'!K17)</f>
        <v>-0.99663877024350955</v>
      </c>
      <c r="L16" s="41">
        <f>(+'Productos Exportados'!L18-'Productos Importados'!L17)/(+'Productos Exportados'!L18+'Productos Importados'!L17)</f>
        <v>-0.99993469534357393</v>
      </c>
      <c r="M16" s="41">
        <f>(+'Productos Exportados'!M18-'Productos Importados'!M17)/(+'Productos Exportados'!M18+'Productos Importados'!M17)</f>
        <v>-0.58758141861738244</v>
      </c>
      <c r="N16" s="41">
        <f>(+'Productos Exportados'!N18-'Productos Importados'!N17)/(+'Productos Exportados'!N18+'Productos Importados'!N17)</f>
        <v>-0.42276652210499061</v>
      </c>
      <c r="O16" s="41">
        <f>(+'Productos Exportados'!O18-'Productos Importados'!O17)/(+'Productos Exportados'!O18+'Productos Importados'!O17)</f>
        <v>-0.93322264846988301</v>
      </c>
      <c r="P16" s="41">
        <f>(+'Productos Exportados'!P18-'Productos Importados'!P17)/(+'Productos Exportados'!P18+'Productos Importados'!P17)</f>
        <v>-0.89402015301753501</v>
      </c>
      <c r="Q16" s="41">
        <f>(+'Productos Exportados'!Q18-'Productos Importados'!Q17)/(+'Productos Exportados'!Q18+'Productos Importados'!Q17)</f>
        <v>-0.58947113845298227</v>
      </c>
      <c r="R16" s="41">
        <f>(+'Productos Exportados'!R18-'Productos Importados'!R17)/(+'Productos Exportados'!R18+'Productos Importados'!R17)</f>
        <v>-0.61531790143076248</v>
      </c>
      <c r="S16" s="41">
        <f>(+'Productos Exportados'!S18-'Productos Importados'!S17)/(+'Productos Exportados'!S18+'Productos Importados'!S17)</f>
        <v>-0.39216116678453711</v>
      </c>
      <c r="T16" s="41">
        <f>(+'Productos Exportados'!T18-'Productos Importados'!T17)/(+'Productos Exportados'!T18+'Productos Importados'!T17)</f>
        <v>-0.40796753739980174</v>
      </c>
      <c r="U16" s="41">
        <f>(+'Productos Exportados'!U18-'Productos Importados'!U17)/(+'Productos Exportados'!U18+'Productos Importados'!U17)</f>
        <v>-0.10959607543371287</v>
      </c>
      <c r="V16" s="41">
        <f>(+'Productos Exportados'!V18-'Productos Importados'!V17)/(+'Productos Exportados'!V18+'Productos Importados'!V17)</f>
        <v>0.49884660011787241</v>
      </c>
      <c r="W16" s="41">
        <f>(+'Productos Exportados'!W18-'Productos Importados'!W17)/(+'Productos Exportados'!W18+'Productos Importados'!W17)</f>
        <v>0.99954209439439734</v>
      </c>
    </row>
    <row r="18" spans="1:23" ht="21" x14ac:dyDescent="0.25">
      <c r="A18" s="68" t="s">
        <v>37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</row>
    <row r="19" spans="1:23" x14ac:dyDescent="0.25">
      <c r="A19" s="69"/>
    </row>
    <row r="20" spans="1:23" s="8" customFormat="1" ht="22.5" customHeight="1" x14ac:dyDescent="0.25">
      <c r="A20" s="32" t="s">
        <v>0</v>
      </c>
      <c r="B20" s="32">
        <v>1995</v>
      </c>
      <c r="C20" s="32">
        <v>1996</v>
      </c>
      <c r="D20" s="32">
        <v>1997</v>
      </c>
      <c r="E20" s="32">
        <v>1998</v>
      </c>
      <c r="F20" s="32">
        <v>1999</v>
      </c>
      <c r="G20" s="32">
        <v>2000</v>
      </c>
      <c r="H20" s="32">
        <v>2001</v>
      </c>
      <c r="I20" s="32">
        <v>2002</v>
      </c>
      <c r="J20" s="32">
        <v>2003</v>
      </c>
      <c r="K20" s="32">
        <v>2004</v>
      </c>
      <c r="L20" s="32">
        <v>2005</v>
      </c>
      <c r="M20" s="32">
        <v>2006</v>
      </c>
      <c r="N20" s="32">
        <v>2007</v>
      </c>
      <c r="O20" s="32">
        <v>2008</v>
      </c>
      <c r="P20" s="32">
        <v>2009</v>
      </c>
      <c r="Q20" s="32">
        <v>2010</v>
      </c>
      <c r="R20" s="32">
        <v>2011</v>
      </c>
      <c r="S20" s="32">
        <v>2012</v>
      </c>
      <c r="T20" s="32">
        <v>2013</v>
      </c>
      <c r="U20" s="32">
        <v>2014</v>
      </c>
      <c r="V20" s="32">
        <v>2015</v>
      </c>
      <c r="W20" s="32">
        <v>2016</v>
      </c>
    </row>
    <row r="21" spans="1:23" s="8" customFormat="1" x14ac:dyDescent="0.25">
      <c r="A21" s="29" t="s">
        <v>2</v>
      </c>
      <c r="B21" s="64" t="str">
        <f>+IF(B7&gt;0.33, "Comercio Intraindustrial","Indicio Comercio Intraindustrial")</f>
        <v>Comercio Intraindustrial</v>
      </c>
      <c r="C21" s="64" t="str">
        <f t="shared" ref="C21:W21" si="0">+IF(C7&gt;0.33, "Comercio Intraindustrial","Indicio Comercio Intraindustrial")</f>
        <v>Comercio Intraindustrial</v>
      </c>
      <c r="D21" s="64" t="str">
        <f t="shared" si="0"/>
        <v>Comercio Intraindustrial</v>
      </c>
      <c r="E21" s="64" t="str">
        <f t="shared" si="0"/>
        <v>Comercio Intraindustrial</v>
      </c>
      <c r="F21" s="64" t="str">
        <f t="shared" si="0"/>
        <v>Comercio Intraindustrial</v>
      </c>
      <c r="G21" s="64" t="e">
        <f>+IF(G7&gt;0.33, "Comercio Intraindustrial","Indicio Comercio Intraindustrial")</f>
        <v>#DIV/0!</v>
      </c>
      <c r="H21" s="64" t="str">
        <f t="shared" si="0"/>
        <v>Comercio Intraindustrial</v>
      </c>
      <c r="I21" s="64" t="str">
        <f t="shared" si="0"/>
        <v>Comercio Intraindustrial</v>
      </c>
      <c r="J21" s="64" t="str">
        <f t="shared" si="0"/>
        <v>Comercio Intraindustrial</v>
      </c>
      <c r="K21" s="64" t="str">
        <f t="shared" si="0"/>
        <v>Comercio Intraindustrial</v>
      </c>
      <c r="L21" s="64" t="str">
        <f t="shared" si="0"/>
        <v>Indicio Comercio Intraindustrial</v>
      </c>
      <c r="M21" s="64" t="str">
        <f t="shared" ref="B21:W23" si="1">+IF(M7&gt;0.33, "Comercio Intraindustrial","Indicio Comercio Intraindustrial")</f>
        <v>Indicio Comercio Intraindustrial</v>
      </c>
      <c r="N21" s="64" t="str">
        <f t="shared" si="0"/>
        <v>Comercio Intraindustrial</v>
      </c>
      <c r="O21" s="64" t="str">
        <f t="shared" si="0"/>
        <v>Comercio Intraindustrial</v>
      </c>
      <c r="P21" s="64" t="str">
        <f t="shared" si="0"/>
        <v>Comercio Intraindustrial</v>
      </c>
      <c r="Q21" s="64" t="str">
        <f t="shared" si="0"/>
        <v>Comercio Intraindustrial</v>
      </c>
      <c r="R21" s="64" t="str">
        <f t="shared" si="0"/>
        <v>Comercio Intraindustrial</v>
      </c>
      <c r="S21" s="64" t="str">
        <f t="shared" si="0"/>
        <v>Comercio Intraindustrial</v>
      </c>
      <c r="T21" s="64" t="str">
        <f t="shared" si="0"/>
        <v>Comercio Intraindustrial</v>
      </c>
      <c r="U21" s="64" t="str">
        <f t="shared" si="0"/>
        <v>Comercio Intraindustrial</v>
      </c>
      <c r="V21" s="64" t="str">
        <f t="shared" si="0"/>
        <v>Comercio Intraindustrial</v>
      </c>
      <c r="W21" s="64" t="str">
        <f t="shared" si="0"/>
        <v>Comercio Intraindustrial</v>
      </c>
    </row>
    <row r="22" spans="1:23" s="8" customFormat="1" x14ac:dyDescent="0.25">
      <c r="A22" s="29" t="s">
        <v>4</v>
      </c>
      <c r="B22" s="64" t="str">
        <f t="shared" ref="B22:W22" si="2">+IF(B8&gt;0.33, "Comercio Intraindustrial","Indicio Comercio Intraindustrial")</f>
        <v>Comercio Intraindustrial</v>
      </c>
      <c r="C22" s="64" t="str">
        <f t="shared" si="2"/>
        <v>Comercio Intraindustrial</v>
      </c>
      <c r="D22" s="64" t="str">
        <f t="shared" si="2"/>
        <v>Comercio Intraindustrial</v>
      </c>
      <c r="E22" s="64" t="str">
        <f t="shared" si="2"/>
        <v>Comercio Intraindustrial</v>
      </c>
      <c r="F22" s="64" t="str">
        <f t="shared" si="2"/>
        <v>Comercio Intraindustrial</v>
      </c>
      <c r="G22" s="64" t="str">
        <f t="shared" si="2"/>
        <v>Comercio Intraindustrial</v>
      </c>
      <c r="H22" s="64" t="str">
        <f t="shared" si="2"/>
        <v>Comercio Intraindustrial</v>
      </c>
      <c r="I22" s="64" t="str">
        <f t="shared" si="2"/>
        <v>Comercio Intraindustrial</v>
      </c>
      <c r="J22" s="64" t="str">
        <f t="shared" si="2"/>
        <v>Comercio Intraindustrial</v>
      </c>
      <c r="K22" s="64" t="str">
        <f t="shared" si="2"/>
        <v>Comercio Intraindustrial</v>
      </c>
      <c r="L22" s="64" t="str">
        <f t="shared" si="2"/>
        <v>Comercio Intraindustrial</v>
      </c>
      <c r="M22" s="64" t="str">
        <f t="shared" si="2"/>
        <v>Comercio Intraindustrial</v>
      </c>
      <c r="N22" s="64" t="str">
        <f t="shared" si="2"/>
        <v>Comercio Intraindustrial</v>
      </c>
      <c r="O22" s="64" t="str">
        <f t="shared" si="2"/>
        <v>Comercio Intraindustrial</v>
      </c>
      <c r="P22" s="64" t="str">
        <f t="shared" si="2"/>
        <v>Comercio Intraindustrial</v>
      </c>
      <c r="Q22" s="64" t="str">
        <f t="shared" si="2"/>
        <v>Comercio Intraindustrial</v>
      </c>
      <c r="R22" s="64" t="str">
        <f t="shared" si="2"/>
        <v>Comercio Intraindustrial</v>
      </c>
      <c r="S22" s="64" t="str">
        <f t="shared" si="2"/>
        <v>Comercio Intraindustrial</v>
      </c>
      <c r="T22" s="64" t="str">
        <f t="shared" si="2"/>
        <v>Comercio Intraindustrial</v>
      </c>
      <c r="U22" s="64" t="str">
        <f t="shared" si="2"/>
        <v>Comercio Intraindustrial</v>
      </c>
      <c r="V22" s="64" t="str">
        <f t="shared" si="2"/>
        <v>Comercio Intraindustrial</v>
      </c>
      <c r="W22" s="64" t="str">
        <f t="shared" si="2"/>
        <v>Comercio Intraindustrial</v>
      </c>
    </row>
    <row r="23" spans="1:23" s="8" customFormat="1" x14ac:dyDescent="0.25">
      <c r="A23" s="29" t="s">
        <v>5</v>
      </c>
      <c r="B23" s="64" t="str">
        <f t="shared" si="1"/>
        <v>Comercio Intraindustrial</v>
      </c>
      <c r="C23" s="64" t="str">
        <f t="shared" si="1"/>
        <v>Comercio Intraindustrial</v>
      </c>
      <c r="D23" s="64" t="str">
        <f t="shared" si="1"/>
        <v>Comercio Intraindustrial</v>
      </c>
      <c r="E23" s="64" t="str">
        <f t="shared" si="1"/>
        <v>Comercio Intraindustrial</v>
      </c>
      <c r="F23" s="64" t="str">
        <f t="shared" si="1"/>
        <v>Comercio Intraindustrial</v>
      </c>
      <c r="G23" s="64" t="str">
        <f t="shared" si="1"/>
        <v>Comercio Intraindustrial</v>
      </c>
      <c r="H23" s="64" t="str">
        <f t="shared" si="1"/>
        <v>Comercio Intraindustrial</v>
      </c>
      <c r="I23" s="64" t="str">
        <f t="shared" si="1"/>
        <v>Indicio Comercio Intraindustrial</v>
      </c>
      <c r="J23" s="64" t="str">
        <f t="shared" si="1"/>
        <v>Indicio Comercio Intraindustrial</v>
      </c>
      <c r="K23" s="64" t="str">
        <f t="shared" si="1"/>
        <v>Indicio Comercio Intraindustrial</v>
      </c>
      <c r="L23" s="64" t="str">
        <f t="shared" si="1"/>
        <v>Indicio Comercio Intraindustrial</v>
      </c>
      <c r="M23" s="64" t="str">
        <f t="shared" si="1"/>
        <v>Indicio Comercio Intraindustrial</v>
      </c>
      <c r="N23" s="64" t="str">
        <f t="shared" si="1"/>
        <v>Indicio Comercio Intraindustrial</v>
      </c>
      <c r="O23" s="64" t="str">
        <f t="shared" si="1"/>
        <v>Indicio Comercio Intraindustrial</v>
      </c>
      <c r="P23" s="64" t="str">
        <f t="shared" si="1"/>
        <v>Indicio Comercio Intraindustrial</v>
      </c>
      <c r="Q23" s="64" t="str">
        <f t="shared" si="1"/>
        <v>Indicio Comercio Intraindustrial</v>
      </c>
      <c r="R23" s="64" t="str">
        <f t="shared" si="1"/>
        <v>Indicio Comercio Intraindustrial</v>
      </c>
      <c r="S23" s="64" t="str">
        <f t="shared" si="1"/>
        <v>Indicio Comercio Intraindustrial</v>
      </c>
      <c r="T23" s="64" t="str">
        <f t="shared" si="1"/>
        <v>Indicio Comercio Intraindustrial</v>
      </c>
      <c r="U23" s="64" t="str">
        <f t="shared" si="1"/>
        <v>Indicio Comercio Intraindustrial</v>
      </c>
      <c r="V23" s="64" t="str">
        <f t="shared" si="1"/>
        <v>Indicio Comercio Intraindustrial</v>
      </c>
      <c r="W23" s="64" t="str">
        <f t="shared" si="1"/>
        <v>Indicio Comercio Intraindustrial</v>
      </c>
    </row>
    <row r="24" spans="1:23" s="8" customFormat="1" x14ac:dyDescent="0.25">
      <c r="A24" s="29" t="s">
        <v>8</v>
      </c>
      <c r="B24" s="64" t="str">
        <f t="shared" ref="B24:W24" si="3">+IF(B10&gt;0.33, "Comercio Intraindustrial","Indicio Comercio Intraindustrial")</f>
        <v>Indicio Comercio Intraindustrial</v>
      </c>
      <c r="C24" s="64" t="str">
        <f t="shared" si="3"/>
        <v>Indicio Comercio Intraindustrial</v>
      </c>
      <c r="D24" s="64" t="str">
        <f t="shared" si="3"/>
        <v>Indicio Comercio Intraindustrial</v>
      </c>
      <c r="E24" s="64" t="str">
        <f t="shared" si="3"/>
        <v>Indicio Comercio Intraindustrial</v>
      </c>
      <c r="F24" s="64" t="str">
        <f t="shared" si="3"/>
        <v>Indicio Comercio Intraindustrial</v>
      </c>
      <c r="G24" s="64" t="str">
        <f t="shared" si="3"/>
        <v>Indicio Comercio Intraindustrial</v>
      </c>
      <c r="H24" s="64" t="str">
        <f t="shared" si="3"/>
        <v>Indicio Comercio Intraindustrial</v>
      </c>
      <c r="I24" s="64" t="str">
        <f t="shared" si="3"/>
        <v>Indicio Comercio Intraindustrial</v>
      </c>
      <c r="J24" s="64" t="str">
        <f t="shared" si="3"/>
        <v>Indicio Comercio Intraindustrial</v>
      </c>
      <c r="K24" s="64" t="str">
        <f t="shared" si="3"/>
        <v>Indicio Comercio Intraindustrial</v>
      </c>
      <c r="L24" s="64" t="str">
        <f t="shared" si="3"/>
        <v>Indicio Comercio Intraindustrial</v>
      </c>
      <c r="M24" s="64" t="str">
        <f t="shared" si="3"/>
        <v>Indicio Comercio Intraindustrial</v>
      </c>
      <c r="N24" s="64" t="str">
        <f t="shared" si="3"/>
        <v>Indicio Comercio Intraindustrial</v>
      </c>
      <c r="O24" s="64" t="str">
        <f t="shared" si="3"/>
        <v>Indicio Comercio Intraindustrial</v>
      </c>
      <c r="P24" s="64" t="str">
        <f t="shared" si="3"/>
        <v>Indicio Comercio Intraindustrial</v>
      </c>
      <c r="Q24" s="64" t="str">
        <f t="shared" si="3"/>
        <v>Indicio Comercio Intraindustrial</v>
      </c>
      <c r="R24" s="64" t="str">
        <f t="shared" si="3"/>
        <v>Indicio Comercio Intraindustrial</v>
      </c>
      <c r="S24" s="64" t="str">
        <f t="shared" si="3"/>
        <v>Indicio Comercio Intraindustrial</v>
      </c>
      <c r="T24" s="64" t="str">
        <f t="shared" si="3"/>
        <v>Indicio Comercio Intraindustrial</v>
      </c>
      <c r="U24" s="64" t="str">
        <f t="shared" si="3"/>
        <v>Indicio Comercio Intraindustrial</v>
      </c>
      <c r="V24" s="64" t="str">
        <f t="shared" si="3"/>
        <v>Indicio Comercio Intraindustrial</v>
      </c>
      <c r="W24" s="64" t="str">
        <f t="shared" si="3"/>
        <v>Indicio Comercio Intraindustrial</v>
      </c>
    </row>
    <row r="25" spans="1:23" s="8" customFormat="1" x14ac:dyDescent="0.25">
      <c r="A25" s="29" t="s">
        <v>7</v>
      </c>
      <c r="B25" s="64" t="str">
        <f t="shared" ref="B25:W25" si="4">+IF(B11&gt;0.33, "Comercio Intraindustrial","Indicio Comercio Intraindustrial")</f>
        <v>Indicio Comercio Intraindustrial</v>
      </c>
      <c r="C25" s="64" t="str">
        <f t="shared" si="4"/>
        <v>Indicio Comercio Intraindustrial</v>
      </c>
      <c r="D25" s="64" t="str">
        <f t="shared" si="4"/>
        <v>Indicio Comercio Intraindustrial</v>
      </c>
      <c r="E25" s="64" t="str">
        <f t="shared" si="4"/>
        <v>Indicio Comercio Intraindustrial</v>
      </c>
      <c r="F25" s="64" t="str">
        <f t="shared" si="4"/>
        <v>Indicio Comercio Intraindustrial</v>
      </c>
      <c r="G25" s="64" t="str">
        <f t="shared" si="4"/>
        <v>Indicio Comercio Intraindustrial</v>
      </c>
      <c r="H25" s="64" t="str">
        <f t="shared" si="4"/>
        <v>Indicio Comercio Intraindustrial</v>
      </c>
      <c r="I25" s="64" t="str">
        <f t="shared" si="4"/>
        <v>Indicio Comercio Intraindustrial</v>
      </c>
      <c r="J25" s="64" t="str">
        <f t="shared" si="4"/>
        <v>Indicio Comercio Intraindustrial</v>
      </c>
      <c r="K25" s="64" t="str">
        <f t="shared" si="4"/>
        <v>Indicio Comercio Intraindustrial</v>
      </c>
      <c r="L25" s="64" t="str">
        <f t="shared" si="4"/>
        <v>Indicio Comercio Intraindustrial</v>
      </c>
      <c r="M25" s="64" t="str">
        <f t="shared" si="4"/>
        <v>Indicio Comercio Intraindustrial</v>
      </c>
      <c r="N25" s="64" t="str">
        <f t="shared" si="4"/>
        <v>Indicio Comercio Intraindustrial</v>
      </c>
      <c r="O25" s="64" t="str">
        <f t="shared" si="4"/>
        <v>Indicio Comercio Intraindustrial</v>
      </c>
      <c r="P25" s="64" t="str">
        <f t="shared" si="4"/>
        <v>Indicio Comercio Intraindustrial</v>
      </c>
      <c r="Q25" s="64" t="str">
        <f t="shared" si="4"/>
        <v>Indicio Comercio Intraindustrial</v>
      </c>
      <c r="R25" s="64" t="str">
        <f t="shared" si="4"/>
        <v>Indicio Comercio Intraindustrial</v>
      </c>
      <c r="S25" s="64" t="str">
        <f t="shared" si="4"/>
        <v>Indicio Comercio Intraindustrial</v>
      </c>
      <c r="T25" s="64" t="str">
        <f t="shared" si="4"/>
        <v>Indicio Comercio Intraindustrial</v>
      </c>
      <c r="U25" s="64" t="str">
        <f t="shared" si="4"/>
        <v>Indicio Comercio Intraindustrial</v>
      </c>
      <c r="V25" s="64" t="str">
        <f t="shared" si="4"/>
        <v>Indicio Comercio Intraindustrial</v>
      </c>
      <c r="W25" s="64" t="str">
        <f t="shared" si="4"/>
        <v>Indicio Comercio Intraindustrial</v>
      </c>
    </row>
    <row r="26" spans="1:23" s="8" customFormat="1" x14ac:dyDescent="0.25">
      <c r="A26" s="29" t="s">
        <v>9</v>
      </c>
      <c r="B26" s="64" t="str">
        <f t="shared" ref="B26:W26" si="5">+IF(B12&gt;0.33, "Comercio Intraindustrial","Indicio Comercio Intraindustrial")</f>
        <v>Indicio Comercio Intraindustrial</v>
      </c>
      <c r="C26" s="64" t="str">
        <f t="shared" si="5"/>
        <v>Comercio Intraindustrial</v>
      </c>
      <c r="D26" s="64" t="str">
        <f t="shared" si="5"/>
        <v>Comercio Intraindustrial</v>
      </c>
      <c r="E26" s="64" t="str">
        <f t="shared" si="5"/>
        <v>Indicio Comercio Intraindustrial</v>
      </c>
      <c r="F26" s="64" t="str">
        <f t="shared" si="5"/>
        <v>Indicio Comercio Intraindustrial</v>
      </c>
      <c r="G26" s="64" t="str">
        <f t="shared" si="5"/>
        <v>Comercio Intraindustrial</v>
      </c>
      <c r="H26" s="64" t="str">
        <f t="shared" si="5"/>
        <v>Comercio Intraindustrial</v>
      </c>
      <c r="I26" s="64" t="str">
        <f t="shared" si="5"/>
        <v>Indicio Comercio Intraindustrial</v>
      </c>
      <c r="J26" s="64" t="str">
        <f t="shared" si="5"/>
        <v>Indicio Comercio Intraindustrial</v>
      </c>
      <c r="K26" s="64" t="str">
        <f t="shared" si="5"/>
        <v>Indicio Comercio Intraindustrial</v>
      </c>
      <c r="L26" s="64" t="str">
        <f t="shared" si="5"/>
        <v>Indicio Comercio Intraindustrial</v>
      </c>
      <c r="M26" s="64" t="str">
        <f t="shared" si="5"/>
        <v>Indicio Comercio Intraindustrial</v>
      </c>
      <c r="N26" s="64" t="str">
        <f t="shared" si="5"/>
        <v>Indicio Comercio Intraindustrial</v>
      </c>
      <c r="O26" s="64" t="str">
        <f t="shared" si="5"/>
        <v>Indicio Comercio Intraindustrial</v>
      </c>
      <c r="P26" s="64" t="str">
        <f t="shared" si="5"/>
        <v>Indicio Comercio Intraindustrial</v>
      </c>
      <c r="Q26" s="64" t="str">
        <f t="shared" si="5"/>
        <v>Indicio Comercio Intraindustrial</v>
      </c>
      <c r="R26" s="64" t="str">
        <f t="shared" si="5"/>
        <v>Indicio Comercio Intraindustrial</v>
      </c>
      <c r="S26" s="64" t="str">
        <f t="shared" si="5"/>
        <v>Indicio Comercio Intraindustrial</v>
      </c>
      <c r="T26" s="64" t="str">
        <f t="shared" si="5"/>
        <v>Indicio Comercio Intraindustrial</v>
      </c>
      <c r="U26" s="64" t="str">
        <f t="shared" si="5"/>
        <v>Indicio Comercio Intraindustrial</v>
      </c>
      <c r="V26" s="64" t="str">
        <f t="shared" si="5"/>
        <v>Indicio Comercio Intraindustrial</v>
      </c>
      <c r="W26" s="64" t="str">
        <f t="shared" si="5"/>
        <v>Indicio Comercio Intraindustrial</v>
      </c>
    </row>
    <row r="27" spans="1:23" s="8" customFormat="1" x14ac:dyDescent="0.25">
      <c r="A27" s="29" t="s">
        <v>11</v>
      </c>
      <c r="B27" s="64" t="str">
        <f t="shared" ref="B27:W27" si="6">+IF(B13&gt;0.33, "Comercio Intraindustrial","Indicio Comercio Intraindustrial")</f>
        <v>Comercio Intraindustrial</v>
      </c>
      <c r="C27" s="64" t="str">
        <f t="shared" si="6"/>
        <v>Indicio Comercio Intraindustrial</v>
      </c>
      <c r="D27" s="64" t="str">
        <f t="shared" si="6"/>
        <v>Indicio Comercio Intraindustrial</v>
      </c>
      <c r="E27" s="64" t="str">
        <f t="shared" si="6"/>
        <v>Indicio Comercio Intraindustrial</v>
      </c>
      <c r="F27" s="64" t="str">
        <f t="shared" si="6"/>
        <v>Indicio Comercio Intraindustrial</v>
      </c>
      <c r="G27" s="64" t="str">
        <f t="shared" si="6"/>
        <v>Indicio Comercio Intraindustrial</v>
      </c>
      <c r="H27" s="64" t="str">
        <f t="shared" si="6"/>
        <v>Indicio Comercio Intraindustrial</v>
      </c>
      <c r="I27" s="64" t="str">
        <f t="shared" si="6"/>
        <v>Indicio Comercio Intraindustrial</v>
      </c>
      <c r="J27" s="64" t="str">
        <f t="shared" si="6"/>
        <v>Indicio Comercio Intraindustrial</v>
      </c>
      <c r="K27" s="64" t="str">
        <f t="shared" si="6"/>
        <v>Indicio Comercio Intraindustrial</v>
      </c>
      <c r="L27" s="64" t="str">
        <f t="shared" si="6"/>
        <v>Indicio Comercio Intraindustrial</v>
      </c>
      <c r="M27" s="64" t="str">
        <f t="shared" si="6"/>
        <v>Indicio Comercio Intraindustrial</v>
      </c>
      <c r="N27" s="64" t="str">
        <f t="shared" si="6"/>
        <v>Indicio Comercio Intraindustrial</v>
      </c>
      <c r="O27" s="64" t="str">
        <f t="shared" si="6"/>
        <v>Indicio Comercio Intraindustrial</v>
      </c>
      <c r="P27" s="64" t="str">
        <f t="shared" si="6"/>
        <v>Indicio Comercio Intraindustrial</v>
      </c>
      <c r="Q27" s="64" t="str">
        <f t="shared" si="6"/>
        <v>Indicio Comercio Intraindustrial</v>
      </c>
      <c r="R27" s="64" t="str">
        <f t="shared" si="6"/>
        <v>Indicio Comercio Intraindustrial</v>
      </c>
      <c r="S27" s="64" t="str">
        <f t="shared" si="6"/>
        <v>Indicio Comercio Intraindustrial</v>
      </c>
      <c r="T27" s="64" t="str">
        <f t="shared" si="6"/>
        <v>Indicio Comercio Intraindustrial</v>
      </c>
      <c r="U27" s="64" t="str">
        <f t="shared" si="6"/>
        <v>Indicio Comercio Intraindustrial</v>
      </c>
      <c r="V27" s="64" t="str">
        <f t="shared" si="6"/>
        <v>Indicio Comercio Intraindustrial</v>
      </c>
      <c r="W27" s="64" t="str">
        <f t="shared" si="6"/>
        <v>Indicio Comercio Intraindustrial</v>
      </c>
    </row>
    <row r="28" spans="1:23" s="8" customFormat="1" x14ac:dyDescent="0.25">
      <c r="A28" s="29" t="s">
        <v>10</v>
      </c>
      <c r="B28" s="64" t="str">
        <f t="shared" ref="B28:W28" si="7">+IF(B14&gt;0.33, "Comercio Intraindustrial","Indicio Comercio Intraindustrial")</f>
        <v>Comercio Intraindustrial</v>
      </c>
      <c r="C28" s="64" t="str">
        <f t="shared" si="7"/>
        <v>Indicio Comercio Intraindustrial</v>
      </c>
      <c r="D28" s="64" t="str">
        <f t="shared" si="7"/>
        <v>Indicio Comercio Intraindustrial</v>
      </c>
      <c r="E28" s="64" t="str">
        <f t="shared" si="7"/>
        <v>Indicio Comercio Intraindustrial</v>
      </c>
      <c r="F28" s="64" t="str">
        <f t="shared" si="7"/>
        <v>Indicio Comercio Intraindustrial</v>
      </c>
      <c r="G28" s="64" t="str">
        <f t="shared" si="7"/>
        <v>Indicio Comercio Intraindustrial</v>
      </c>
      <c r="H28" s="64" t="str">
        <f t="shared" si="7"/>
        <v>Comercio Intraindustrial</v>
      </c>
      <c r="I28" s="64" t="str">
        <f t="shared" si="7"/>
        <v>Indicio Comercio Intraindustrial</v>
      </c>
      <c r="J28" s="64" t="str">
        <f t="shared" si="7"/>
        <v>Indicio Comercio Intraindustrial</v>
      </c>
      <c r="K28" s="64" t="str">
        <f t="shared" si="7"/>
        <v>Indicio Comercio Intraindustrial</v>
      </c>
      <c r="L28" s="64" t="str">
        <f t="shared" si="7"/>
        <v>Indicio Comercio Intraindustrial</v>
      </c>
      <c r="M28" s="64" t="str">
        <f t="shared" si="7"/>
        <v>Indicio Comercio Intraindustrial</v>
      </c>
      <c r="N28" s="64" t="str">
        <f t="shared" si="7"/>
        <v>Indicio Comercio Intraindustrial</v>
      </c>
      <c r="O28" s="64" t="str">
        <f t="shared" si="7"/>
        <v>Indicio Comercio Intraindustrial</v>
      </c>
      <c r="P28" s="64" t="str">
        <f t="shared" si="7"/>
        <v>Indicio Comercio Intraindustrial</v>
      </c>
      <c r="Q28" s="64" t="str">
        <f t="shared" si="7"/>
        <v>Indicio Comercio Intraindustrial</v>
      </c>
      <c r="R28" s="64" t="str">
        <f t="shared" si="7"/>
        <v>Indicio Comercio Intraindustrial</v>
      </c>
      <c r="S28" s="64" t="str">
        <f t="shared" si="7"/>
        <v>Indicio Comercio Intraindustrial</v>
      </c>
      <c r="T28" s="64" t="str">
        <f t="shared" si="7"/>
        <v>Indicio Comercio Intraindustrial</v>
      </c>
      <c r="U28" s="64" t="str">
        <f t="shared" si="7"/>
        <v>Indicio Comercio Intraindustrial</v>
      </c>
      <c r="V28" s="64" t="str">
        <f t="shared" si="7"/>
        <v>Indicio Comercio Intraindustrial</v>
      </c>
      <c r="W28" s="64" t="str">
        <f t="shared" si="7"/>
        <v>Indicio Comercio Intraindustrial</v>
      </c>
    </row>
    <row r="29" spans="1:23" s="8" customFormat="1" x14ac:dyDescent="0.25">
      <c r="A29" s="29" t="s">
        <v>3</v>
      </c>
      <c r="B29" s="64" t="str">
        <f t="shared" ref="B29:W29" si="8">+IF(B15&gt;0.33, "Comercio Intraindustrial","Indicio Comercio Intraindustrial")</f>
        <v>Indicio Comercio Intraindustrial</v>
      </c>
      <c r="C29" s="64" t="str">
        <f t="shared" si="8"/>
        <v>Indicio Comercio Intraindustrial</v>
      </c>
      <c r="D29" s="64" t="str">
        <f t="shared" si="8"/>
        <v>Indicio Comercio Intraindustrial</v>
      </c>
      <c r="E29" s="64" t="str">
        <f t="shared" si="8"/>
        <v>Indicio Comercio Intraindustrial</v>
      </c>
      <c r="F29" s="64" t="str">
        <f t="shared" si="8"/>
        <v>Indicio Comercio Intraindustrial</v>
      </c>
      <c r="G29" s="64" t="str">
        <f t="shared" si="8"/>
        <v>Indicio Comercio Intraindustrial</v>
      </c>
      <c r="H29" s="64" t="str">
        <f t="shared" si="8"/>
        <v>Indicio Comercio Intraindustrial</v>
      </c>
      <c r="I29" s="64" t="str">
        <f t="shared" si="8"/>
        <v>Indicio Comercio Intraindustrial</v>
      </c>
      <c r="J29" s="64" t="str">
        <f t="shared" si="8"/>
        <v>Indicio Comercio Intraindustrial</v>
      </c>
      <c r="K29" s="64" t="str">
        <f t="shared" si="8"/>
        <v>Indicio Comercio Intraindustrial</v>
      </c>
      <c r="L29" s="64" t="str">
        <f t="shared" si="8"/>
        <v>Indicio Comercio Intraindustrial</v>
      </c>
      <c r="M29" s="64" t="str">
        <f t="shared" si="8"/>
        <v>Indicio Comercio Intraindustrial</v>
      </c>
      <c r="N29" s="64" t="str">
        <f t="shared" si="8"/>
        <v>Indicio Comercio Intraindustrial</v>
      </c>
      <c r="O29" s="64" t="str">
        <f t="shared" si="8"/>
        <v>Indicio Comercio Intraindustrial</v>
      </c>
      <c r="P29" s="64" t="str">
        <f t="shared" si="8"/>
        <v>Indicio Comercio Intraindustrial</v>
      </c>
      <c r="Q29" s="64" t="str">
        <f t="shared" si="8"/>
        <v>Indicio Comercio Intraindustrial</v>
      </c>
      <c r="R29" s="64" t="str">
        <f t="shared" si="8"/>
        <v>Indicio Comercio Intraindustrial</v>
      </c>
      <c r="S29" s="64" t="str">
        <f t="shared" si="8"/>
        <v>Indicio Comercio Intraindustrial</v>
      </c>
      <c r="T29" s="64" t="str">
        <f t="shared" si="8"/>
        <v>Indicio Comercio Intraindustrial</v>
      </c>
      <c r="U29" s="64" t="str">
        <f t="shared" si="8"/>
        <v>Indicio Comercio Intraindustrial</v>
      </c>
      <c r="V29" s="64" t="str">
        <f t="shared" si="8"/>
        <v>Indicio Comercio Intraindustrial</v>
      </c>
      <c r="W29" s="64" t="str">
        <f t="shared" si="8"/>
        <v>Indicio Comercio Intraindustrial</v>
      </c>
    </row>
    <row r="30" spans="1:23" s="8" customFormat="1" x14ac:dyDescent="0.25">
      <c r="A30" s="29" t="s">
        <v>6</v>
      </c>
      <c r="B30" s="64" t="str">
        <f t="shared" ref="B30:W30" si="9">+IF(B16&gt;0.33, "Comercio Intraindustrial","Indicio Comercio Intraindustrial")</f>
        <v>Indicio Comercio Intraindustrial</v>
      </c>
      <c r="C30" s="64" t="str">
        <f t="shared" si="9"/>
        <v>Indicio Comercio Intraindustrial</v>
      </c>
      <c r="D30" s="64" t="str">
        <f t="shared" si="9"/>
        <v>Indicio Comercio Intraindustrial</v>
      </c>
      <c r="E30" s="64" t="str">
        <f t="shared" si="9"/>
        <v>Indicio Comercio Intraindustrial</v>
      </c>
      <c r="F30" s="64" t="str">
        <f t="shared" si="9"/>
        <v>Indicio Comercio Intraindustrial</v>
      </c>
      <c r="G30" s="64" t="str">
        <f t="shared" si="9"/>
        <v>Indicio Comercio Intraindustrial</v>
      </c>
      <c r="H30" s="64" t="str">
        <f t="shared" si="9"/>
        <v>Indicio Comercio Intraindustrial</v>
      </c>
      <c r="I30" s="64" t="str">
        <f t="shared" si="9"/>
        <v>Indicio Comercio Intraindustrial</v>
      </c>
      <c r="J30" s="64" t="str">
        <f t="shared" si="9"/>
        <v>Indicio Comercio Intraindustrial</v>
      </c>
      <c r="K30" s="64" t="str">
        <f t="shared" si="9"/>
        <v>Indicio Comercio Intraindustrial</v>
      </c>
      <c r="L30" s="64" t="str">
        <f t="shared" si="9"/>
        <v>Indicio Comercio Intraindustrial</v>
      </c>
      <c r="M30" s="64" t="str">
        <f t="shared" si="9"/>
        <v>Indicio Comercio Intraindustrial</v>
      </c>
      <c r="N30" s="64" t="str">
        <f t="shared" si="9"/>
        <v>Indicio Comercio Intraindustrial</v>
      </c>
      <c r="O30" s="64" t="str">
        <f t="shared" si="9"/>
        <v>Indicio Comercio Intraindustrial</v>
      </c>
      <c r="P30" s="64" t="str">
        <f t="shared" si="9"/>
        <v>Indicio Comercio Intraindustrial</v>
      </c>
      <c r="Q30" s="64" t="str">
        <f t="shared" si="9"/>
        <v>Indicio Comercio Intraindustrial</v>
      </c>
      <c r="R30" s="64" t="str">
        <f t="shared" si="9"/>
        <v>Indicio Comercio Intraindustrial</v>
      </c>
      <c r="S30" s="64" t="str">
        <f t="shared" si="9"/>
        <v>Indicio Comercio Intraindustrial</v>
      </c>
      <c r="T30" s="64" t="str">
        <f t="shared" si="9"/>
        <v>Indicio Comercio Intraindustrial</v>
      </c>
      <c r="U30" s="64" t="str">
        <f t="shared" si="9"/>
        <v>Indicio Comercio Intraindustrial</v>
      </c>
      <c r="V30" s="64" t="str">
        <f t="shared" si="9"/>
        <v>Comercio Intraindustrial</v>
      </c>
      <c r="W30" s="64" t="str">
        <f t="shared" si="9"/>
        <v>Comercio Intraindustrial</v>
      </c>
    </row>
  </sheetData>
  <mergeCells count="24">
    <mergeCell ref="T4:T5"/>
    <mergeCell ref="U4:U5"/>
    <mergeCell ref="V4:V5"/>
    <mergeCell ref="W4:W5"/>
    <mergeCell ref="A18:A19"/>
    <mergeCell ref="O4:O5"/>
    <mergeCell ref="P4:P5"/>
    <mergeCell ref="Q4:Q5"/>
    <mergeCell ref="R4:R5"/>
    <mergeCell ref="S4:S5"/>
    <mergeCell ref="A4:A5"/>
    <mergeCell ref="B4:B5"/>
    <mergeCell ref="C4:C5"/>
    <mergeCell ref="D4:D5"/>
    <mergeCell ref="E4:E5"/>
    <mergeCell ref="F4:F5"/>
    <mergeCell ref="L4:L5"/>
    <mergeCell ref="M4:M5"/>
    <mergeCell ref="N4:N5"/>
    <mergeCell ref="G4:G5"/>
    <mergeCell ref="H4:H5"/>
    <mergeCell ref="I4:I5"/>
    <mergeCell ref="J4:J5"/>
    <mergeCell ref="K4:K5"/>
  </mergeCells>
  <conditionalFormatting sqref="B21:W30">
    <cfRule type="cellIs" dxfId="1" priority="2" operator="equal">
      <formula>"Ventaja"</formula>
    </cfRule>
  </conditionalFormatting>
  <conditionalFormatting sqref="C21:W30">
    <cfRule type="cellIs" dxfId="0" priority="1" operator="equal">
      <formula>"Comercio Intraindustrial"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23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60.85546875" defaultRowHeight="15" x14ac:dyDescent="0.25"/>
  <cols>
    <col min="1" max="1" width="56.28515625" style="31" bestFit="1" customWidth="1"/>
    <col min="2" max="5" width="13.42578125" style="1" bestFit="1" customWidth="1"/>
    <col min="6" max="8" width="12.28515625" style="1" bestFit="1" customWidth="1"/>
    <col min="9" max="9" width="10.7109375" style="1" bestFit="1" customWidth="1"/>
    <col min="10" max="19" width="12.28515625" style="1" bestFit="1" customWidth="1"/>
    <col min="20" max="23" width="13.42578125" style="1" bestFit="1" customWidth="1"/>
    <col min="24" max="16384" width="60.85546875" style="1"/>
  </cols>
  <sheetData>
    <row r="3" spans="1:24" ht="19.5" x14ac:dyDescent="0.25">
      <c r="B3" s="7"/>
      <c r="C3" s="6"/>
      <c r="D3" s="6"/>
      <c r="E3" s="6"/>
      <c r="F3" s="6"/>
      <c r="G3" s="6"/>
    </row>
    <row r="5" spans="1:24" x14ac:dyDescent="0.25">
      <c r="B5" s="18"/>
    </row>
    <row r="6" spans="1:24" x14ac:dyDescent="0.25">
      <c r="A6" s="33"/>
      <c r="B6" s="26"/>
      <c r="D6" s="27"/>
      <c r="L6" s="17"/>
      <c r="M6" s="17"/>
      <c r="N6" s="21"/>
      <c r="O6" s="20"/>
      <c r="P6" s="19"/>
      <c r="Q6" s="19"/>
      <c r="R6" s="19"/>
      <c r="S6" s="19"/>
      <c r="T6" s="19"/>
      <c r="U6" s="22"/>
      <c r="V6" s="17"/>
      <c r="W6" s="17"/>
    </row>
    <row r="7" spans="1:24" s="16" customFormat="1" ht="24.75" customHeight="1" thickBot="1" x14ac:dyDescent="0.3">
      <c r="A7" s="32" t="s">
        <v>0</v>
      </c>
      <c r="B7" s="32" t="s">
        <v>39</v>
      </c>
      <c r="C7" s="32" t="s">
        <v>40</v>
      </c>
      <c r="D7" s="32" t="s">
        <v>41</v>
      </c>
      <c r="E7" s="32" t="s">
        <v>42</v>
      </c>
      <c r="F7" s="32" t="s">
        <v>43</v>
      </c>
      <c r="G7" s="32" t="s">
        <v>44</v>
      </c>
      <c r="H7" s="32" t="s">
        <v>45</v>
      </c>
      <c r="I7" s="32" t="s">
        <v>46</v>
      </c>
      <c r="J7" s="32" t="s">
        <v>47</v>
      </c>
      <c r="K7" s="32" t="s">
        <v>48</v>
      </c>
      <c r="L7" s="32" t="s">
        <v>49</v>
      </c>
      <c r="M7" s="32" t="s">
        <v>50</v>
      </c>
      <c r="N7" s="32" t="s">
        <v>51</v>
      </c>
      <c r="O7" s="32" t="s">
        <v>52</v>
      </c>
      <c r="P7" s="32" t="s">
        <v>53</v>
      </c>
      <c r="Q7" s="32" t="s">
        <v>54</v>
      </c>
      <c r="R7" s="32" t="s">
        <v>55</v>
      </c>
      <c r="S7" s="32" t="s">
        <v>56</v>
      </c>
      <c r="T7" s="32" t="s">
        <v>57</v>
      </c>
      <c r="U7" s="32" t="s">
        <v>58</v>
      </c>
      <c r="V7" s="32" t="s">
        <v>59</v>
      </c>
      <c r="W7" s="32" t="s">
        <v>60</v>
      </c>
      <c r="X7" s="23"/>
    </row>
    <row r="8" spans="1:24" s="39" customFormat="1" x14ac:dyDescent="0.25">
      <c r="A8" s="35" t="s">
        <v>1</v>
      </c>
      <c r="B8" s="36">
        <f t="shared" ref="B8:W8" si="0">+SUM(B9:B18)</f>
        <v>12601.843999999999</v>
      </c>
      <c r="C8" s="36">
        <f t="shared" si="0"/>
        <v>12315.356999999998</v>
      </c>
      <c r="D8" s="36">
        <f t="shared" si="0"/>
        <v>15196.192999999997</v>
      </c>
      <c r="E8" s="36">
        <f t="shared" si="0"/>
        <v>13471.81</v>
      </c>
      <c r="F8" s="36">
        <f t="shared" si="0"/>
        <v>9119.4699999999993</v>
      </c>
      <c r="G8" s="36">
        <f t="shared" si="0"/>
        <v>7058.1179999999986</v>
      </c>
      <c r="H8" s="36">
        <f t="shared" si="0"/>
        <v>4158.8190000000004</v>
      </c>
      <c r="I8" s="36">
        <f t="shared" si="0"/>
        <v>993.68700000000001</v>
      </c>
      <c r="J8" s="36">
        <f t="shared" si="0"/>
        <v>1304.55</v>
      </c>
      <c r="K8" s="36">
        <f t="shared" si="0"/>
        <v>1439.482</v>
      </c>
      <c r="L8" s="36">
        <f t="shared" si="0"/>
        <v>1611.0369999999998</v>
      </c>
      <c r="M8" s="36">
        <f t="shared" si="0"/>
        <v>2363.3520000000003</v>
      </c>
      <c r="N8" s="36">
        <f t="shared" si="0"/>
        <v>2869.0239999999999</v>
      </c>
      <c r="O8" s="36">
        <f t="shared" si="0"/>
        <v>3582.9400000000014</v>
      </c>
      <c r="P8" s="36">
        <f t="shared" si="0"/>
        <v>3572.6659999999993</v>
      </c>
      <c r="Q8" s="36">
        <f t="shared" si="0"/>
        <v>4972.3409999999994</v>
      </c>
      <c r="R8" s="36">
        <f t="shared" si="0"/>
        <v>7666.2510000000002</v>
      </c>
      <c r="S8" s="36">
        <f t="shared" si="0"/>
        <v>9766.7309999999979</v>
      </c>
      <c r="T8" s="36">
        <f t="shared" si="0"/>
        <v>10356.351000000001</v>
      </c>
      <c r="U8" s="36">
        <f t="shared" si="0"/>
        <v>13861.231</v>
      </c>
      <c r="V8" s="36">
        <f t="shared" si="0"/>
        <v>13298.487999999998</v>
      </c>
      <c r="W8" s="36">
        <f t="shared" si="0"/>
        <v>13915.781999999997</v>
      </c>
      <c r="X8" s="38"/>
    </row>
    <row r="9" spans="1:24" s="16" customFormat="1" x14ac:dyDescent="0.25">
      <c r="A9" s="29" t="s">
        <v>2</v>
      </c>
      <c r="B9" s="12">
        <v>198.19900000000001</v>
      </c>
      <c r="C9" s="12">
        <v>375.5</v>
      </c>
      <c r="D9" s="12">
        <v>1566.586</v>
      </c>
      <c r="E9" s="12">
        <v>241.899</v>
      </c>
      <c r="F9" s="12">
        <v>122.25</v>
      </c>
      <c r="G9" s="12">
        <v>0</v>
      </c>
      <c r="H9" s="12">
        <v>135</v>
      </c>
      <c r="I9" s="12">
        <v>282.60000000000002</v>
      </c>
      <c r="J9" s="12">
        <v>192.566</v>
      </c>
      <c r="K9" s="12">
        <v>98</v>
      </c>
      <c r="L9" s="12">
        <v>0</v>
      </c>
      <c r="M9" s="12">
        <v>0</v>
      </c>
      <c r="N9" s="12">
        <v>5.2999999999999999E-2</v>
      </c>
      <c r="O9" s="12">
        <v>126</v>
      </c>
      <c r="P9" s="12">
        <v>781.99</v>
      </c>
      <c r="Q9" s="12">
        <v>366.529</v>
      </c>
      <c r="R9" s="12">
        <v>363.26100000000002</v>
      </c>
      <c r="S9" s="12">
        <v>948.83199999999999</v>
      </c>
      <c r="T9" s="12">
        <v>3855.4780000000001</v>
      </c>
      <c r="U9" s="12">
        <v>4807.049</v>
      </c>
      <c r="V9" s="12">
        <v>5456.0879999999997</v>
      </c>
      <c r="W9" s="12">
        <v>6880.8239999999996</v>
      </c>
      <c r="X9" s="25"/>
    </row>
    <row r="10" spans="1:24" s="16" customFormat="1" x14ac:dyDescent="0.25">
      <c r="A10" s="29" t="s">
        <v>4</v>
      </c>
      <c r="B10" s="12">
        <v>7291.6819999999998</v>
      </c>
      <c r="C10" s="12">
        <v>8410.4249999999993</v>
      </c>
      <c r="D10" s="12">
        <v>9160.6209999999992</v>
      </c>
      <c r="E10" s="12">
        <v>7270.91</v>
      </c>
      <c r="F10" s="12">
        <v>4709.3540000000003</v>
      </c>
      <c r="G10" s="12">
        <v>3648.7869999999998</v>
      </c>
      <c r="H10" s="12">
        <v>2046.604</v>
      </c>
      <c r="I10" s="12">
        <v>503.49200000000002</v>
      </c>
      <c r="J10" s="12">
        <v>984.32</v>
      </c>
      <c r="K10" s="12">
        <v>1062.6859999999999</v>
      </c>
      <c r="L10" s="12">
        <v>1175.6210000000001</v>
      </c>
      <c r="M10" s="12">
        <v>1163.7840000000001</v>
      </c>
      <c r="N10" s="12">
        <v>1499.453</v>
      </c>
      <c r="O10" s="12">
        <v>2041.729</v>
      </c>
      <c r="P10" s="12">
        <v>1714.6479999999999</v>
      </c>
      <c r="Q10" s="12">
        <v>1584.81</v>
      </c>
      <c r="R10" s="12">
        <v>2764.9319999999998</v>
      </c>
      <c r="S10" s="12">
        <v>2429.4580000000001</v>
      </c>
      <c r="T10" s="12">
        <v>1551.806</v>
      </c>
      <c r="U10" s="12">
        <v>2285.2170000000001</v>
      </c>
      <c r="V10" s="12">
        <v>2174.8200000000002</v>
      </c>
      <c r="W10" s="12">
        <v>1950.17</v>
      </c>
      <c r="X10" s="24"/>
    </row>
    <row r="11" spans="1:24" s="16" customFormat="1" x14ac:dyDescent="0.25">
      <c r="A11" s="29" t="s">
        <v>5</v>
      </c>
      <c r="B11" s="12">
        <v>3171.8420000000001</v>
      </c>
      <c r="C11" s="12">
        <v>2909.7330000000002</v>
      </c>
      <c r="D11" s="12">
        <v>3196.1080000000002</v>
      </c>
      <c r="E11" s="12">
        <v>4395.0050000000001</v>
      </c>
      <c r="F11" s="12">
        <v>3609.0230000000001</v>
      </c>
      <c r="G11" s="12">
        <v>2584.4299999999998</v>
      </c>
      <c r="H11" s="12">
        <v>1393.538</v>
      </c>
      <c r="I11" s="12">
        <v>184.559</v>
      </c>
      <c r="J11" s="12">
        <v>27.794</v>
      </c>
      <c r="K11" s="12">
        <v>182.863</v>
      </c>
      <c r="L11" s="12">
        <v>390.3</v>
      </c>
      <c r="M11" s="12">
        <v>253.25200000000001</v>
      </c>
      <c r="N11" s="12">
        <v>572.35199999999998</v>
      </c>
      <c r="O11" s="12">
        <v>687.02</v>
      </c>
      <c r="P11" s="12">
        <v>413.53899999999999</v>
      </c>
      <c r="Q11" s="12">
        <v>683.04</v>
      </c>
      <c r="R11" s="12">
        <v>628.774</v>
      </c>
      <c r="S11" s="12">
        <v>1064.6089999999999</v>
      </c>
      <c r="T11" s="12">
        <v>530.43899999999996</v>
      </c>
      <c r="U11" s="12">
        <v>461.12599999999998</v>
      </c>
      <c r="V11" s="12">
        <v>552.94899999999996</v>
      </c>
      <c r="W11" s="12">
        <v>881.78300000000002</v>
      </c>
      <c r="X11" s="24"/>
    </row>
    <row r="12" spans="1:24" s="16" customFormat="1" x14ac:dyDescent="0.25">
      <c r="A12" s="29" t="s">
        <v>8</v>
      </c>
      <c r="B12" s="12">
        <v>1.1599999999999999</v>
      </c>
      <c r="C12" s="12">
        <v>0</v>
      </c>
      <c r="D12" s="12">
        <v>0</v>
      </c>
      <c r="E12" s="12">
        <v>0</v>
      </c>
      <c r="F12" s="12">
        <v>29.811</v>
      </c>
      <c r="G12" s="12">
        <v>0.75</v>
      </c>
      <c r="H12" s="12">
        <v>5.0759999999999996</v>
      </c>
      <c r="I12" s="12">
        <v>0.57999999999999996</v>
      </c>
      <c r="J12" s="12">
        <v>6.7720000000000002</v>
      </c>
      <c r="K12" s="12">
        <v>0.876</v>
      </c>
      <c r="L12" s="12">
        <v>5.6779999999999999</v>
      </c>
      <c r="M12" s="12">
        <v>3.5920000000000001</v>
      </c>
      <c r="N12" s="12">
        <v>0.23599999999999999</v>
      </c>
      <c r="O12" s="12">
        <v>1.4430000000000001</v>
      </c>
      <c r="P12" s="12">
        <v>2.0470000000000002</v>
      </c>
      <c r="Q12" s="12">
        <v>9.3870000000000005</v>
      </c>
      <c r="R12" s="12">
        <v>4.0389999999999997</v>
      </c>
      <c r="S12" s="12">
        <v>8.0120000000000005</v>
      </c>
      <c r="T12" s="12">
        <v>22.984999999999999</v>
      </c>
      <c r="U12" s="12">
        <v>138.196</v>
      </c>
      <c r="V12" s="12">
        <v>132.26499999999999</v>
      </c>
      <c r="W12" s="12">
        <v>74.585999999999999</v>
      </c>
      <c r="X12" s="24"/>
    </row>
    <row r="13" spans="1:24" s="16" customFormat="1" x14ac:dyDescent="0.25">
      <c r="A13" s="29" t="s">
        <v>7</v>
      </c>
      <c r="B13" s="12">
        <v>40.808</v>
      </c>
      <c r="C13" s="12">
        <v>253.38200000000001</v>
      </c>
      <c r="D13" s="12">
        <v>591.17200000000003</v>
      </c>
      <c r="E13" s="12">
        <v>892.46900000000005</v>
      </c>
      <c r="F13" s="12">
        <v>283.82</v>
      </c>
      <c r="G13" s="12">
        <v>28.521000000000001</v>
      </c>
      <c r="H13" s="12">
        <v>36.848999999999997</v>
      </c>
      <c r="I13" s="12">
        <v>2.89</v>
      </c>
      <c r="J13" s="12">
        <v>7.4999999999999997E-2</v>
      </c>
      <c r="K13" s="12">
        <v>8.7110000000000003</v>
      </c>
      <c r="L13" s="12">
        <v>13.858000000000001</v>
      </c>
      <c r="M13" s="12">
        <v>163.4</v>
      </c>
      <c r="N13" s="12">
        <v>56.561999999999998</v>
      </c>
      <c r="O13" s="12">
        <v>154.876</v>
      </c>
      <c r="P13" s="12">
        <v>359.37700000000001</v>
      </c>
      <c r="Q13" s="12">
        <v>752.6</v>
      </c>
      <c r="R13" s="12">
        <v>714.33199999999999</v>
      </c>
      <c r="S13" s="12">
        <v>356.86500000000001</v>
      </c>
      <c r="T13" s="12">
        <v>485.25</v>
      </c>
      <c r="U13" s="12">
        <v>509.66399999999999</v>
      </c>
      <c r="V13" s="12">
        <v>241.62299999999999</v>
      </c>
      <c r="W13" s="12">
        <v>256.89499999999998</v>
      </c>
      <c r="X13" s="24"/>
    </row>
    <row r="14" spans="1:24" s="16" customFormat="1" x14ac:dyDescent="0.25">
      <c r="A14" s="29" t="s">
        <v>9</v>
      </c>
      <c r="B14" s="12">
        <v>159</v>
      </c>
      <c r="C14" s="12">
        <v>81.55</v>
      </c>
      <c r="D14" s="12">
        <v>99.406999999999996</v>
      </c>
      <c r="E14" s="12">
        <v>0</v>
      </c>
      <c r="F14" s="12">
        <v>1.9490000000000001</v>
      </c>
      <c r="G14" s="12">
        <v>51.494999999999997</v>
      </c>
      <c r="H14" s="12">
        <v>151.61000000000001</v>
      </c>
      <c r="I14" s="12">
        <v>0</v>
      </c>
      <c r="J14" s="12">
        <v>0</v>
      </c>
      <c r="K14" s="12">
        <v>36.436</v>
      </c>
      <c r="L14" s="12">
        <v>0</v>
      </c>
      <c r="M14" s="12">
        <v>0</v>
      </c>
      <c r="N14" s="12">
        <v>7.024</v>
      </c>
      <c r="O14" s="12">
        <v>345.60300000000001</v>
      </c>
      <c r="P14" s="12">
        <v>92.713999999999999</v>
      </c>
      <c r="Q14" s="12">
        <v>93.54</v>
      </c>
      <c r="R14" s="12">
        <v>93.231999999999999</v>
      </c>
      <c r="S14" s="12">
        <v>41.4</v>
      </c>
      <c r="T14" s="12">
        <v>41.951999999999998</v>
      </c>
      <c r="U14" s="12">
        <v>189.178</v>
      </c>
      <c r="V14" s="12">
        <v>45.631999999999998</v>
      </c>
      <c r="W14" s="12">
        <v>34.781999999999996</v>
      </c>
      <c r="X14" s="25"/>
    </row>
    <row r="15" spans="1:24" s="16" customFormat="1" x14ac:dyDescent="0.25">
      <c r="A15" s="29" t="s">
        <v>11</v>
      </c>
      <c r="B15" s="12">
        <v>1294.8989999999999</v>
      </c>
      <c r="C15" s="12">
        <v>0.64900000000000002</v>
      </c>
      <c r="D15" s="12">
        <v>273.11399999999998</v>
      </c>
      <c r="E15" s="12">
        <v>522.16200000000003</v>
      </c>
      <c r="F15" s="12">
        <v>327.92099999999999</v>
      </c>
      <c r="G15" s="12">
        <v>651.02499999999998</v>
      </c>
      <c r="H15" s="12">
        <v>334.28199999999998</v>
      </c>
      <c r="I15" s="12">
        <v>0</v>
      </c>
      <c r="J15" s="12">
        <v>0</v>
      </c>
      <c r="K15" s="12">
        <v>0</v>
      </c>
      <c r="L15" s="12">
        <v>4.0000000000000001E-3</v>
      </c>
      <c r="M15" s="12">
        <v>9.9000000000000005E-2</v>
      </c>
      <c r="N15" s="12">
        <v>0.376</v>
      </c>
      <c r="O15" s="12">
        <v>5.2510000000000003</v>
      </c>
      <c r="P15" s="12">
        <v>0</v>
      </c>
      <c r="Q15" s="12">
        <v>124.926</v>
      </c>
      <c r="R15" s="12">
        <v>36.244999999999997</v>
      </c>
      <c r="S15" s="12">
        <v>12.898</v>
      </c>
      <c r="T15" s="12">
        <v>137.488</v>
      </c>
      <c r="U15" s="12">
        <v>15</v>
      </c>
      <c r="V15" s="12">
        <v>8.25</v>
      </c>
      <c r="W15" s="12">
        <v>13.635999999999999</v>
      </c>
      <c r="X15" s="24"/>
    </row>
    <row r="16" spans="1:24" s="16" customFormat="1" x14ac:dyDescent="0.25">
      <c r="A16" s="29" t="s">
        <v>10</v>
      </c>
      <c r="B16" s="12">
        <v>29.373999999999999</v>
      </c>
      <c r="C16" s="12">
        <v>2.4489999999999998</v>
      </c>
      <c r="D16" s="12">
        <v>6.2910000000000004</v>
      </c>
      <c r="E16" s="12">
        <v>3.6</v>
      </c>
      <c r="F16" s="12">
        <v>15.103999999999999</v>
      </c>
      <c r="G16" s="12">
        <v>0</v>
      </c>
      <c r="H16" s="12">
        <v>3.0609999999999999</v>
      </c>
      <c r="I16" s="12">
        <v>0</v>
      </c>
      <c r="J16" s="12">
        <v>1.01</v>
      </c>
      <c r="K16" s="12">
        <v>13.762</v>
      </c>
      <c r="L16" s="12">
        <v>14.061</v>
      </c>
      <c r="M16" s="12">
        <v>14.404999999999999</v>
      </c>
      <c r="N16" s="12">
        <v>0</v>
      </c>
      <c r="O16" s="12">
        <v>5.0679999999999996</v>
      </c>
      <c r="P16" s="12">
        <v>9.3770000000000007</v>
      </c>
      <c r="Q16" s="12">
        <v>20.148</v>
      </c>
      <c r="R16" s="12">
        <v>5.3979999999999997</v>
      </c>
      <c r="S16" s="12">
        <v>3.51</v>
      </c>
      <c r="T16" s="12">
        <v>4.7039999999999997</v>
      </c>
      <c r="U16" s="12">
        <v>25.427</v>
      </c>
      <c r="V16" s="12">
        <v>116.503</v>
      </c>
      <c r="W16" s="12">
        <v>28.033999999999999</v>
      </c>
      <c r="X16" s="24"/>
    </row>
    <row r="17" spans="1:24" s="16" customFormat="1" x14ac:dyDescent="0.25">
      <c r="A17" s="29" t="s">
        <v>3</v>
      </c>
      <c r="B17" s="12">
        <v>250.90199999999999</v>
      </c>
      <c r="C17" s="12">
        <v>170.25899999999999</v>
      </c>
      <c r="D17" s="12">
        <v>28.715</v>
      </c>
      <c r="E17" s="12">
        <v>38.026000000000003</v>
      </c>
      <c r="F17" s="12">
        <v>0</v>
      </c>
      <c r="G17" s="12">
        <v>18.887</v>
      </c>
      <c r="H17" s="12">
        <v>45.338000000000001</v>
      </c>
      <c r="I17" s="12">
        <v>18.582999999999998</v>
      </c>
      <c r="J17" s="12">
        <v>31.696000000000002</v>
      </c>
      <c r="K17" s="12">
        <v>29.553000000000001</v>
      </c>
      <c r="L17" s="12">
        <v>11.435</v>
      </c>
      <c r="M17" s="12">
        <v>100.36499999999999</v>
      </c>
      <c r="N17" s="12">
        <v>287.084</v>
      </c>
      <c r="O17" s="12">
        <v>151.07400000000001</v>
      </c>
      <c r="P17" s="12">
        <v>123.169</v>
      </c>
      <c r="Q17" s="12">
        <v>1127.723</v>
      </c>
      <c r="R17" s="12">
        <v>2444.8270000000002</v>
      </c>
      <c r="S17" s="12">
        <v>3990.1060000000002</v>
      </c>
      <c r="T17" s="12">
        <v>3290.1570000000002</v>
      </c>
      <c r="U17" s="12">
        <v>4252.143</v>
      </c>
      <c r="V17" s="12">
        <v>3919.3069999999998</v>
      </c>
      <c r="W17" s="12">
        <v>3126.9650000000001</v>
      </c>
      <c r="X17" s="24"/>
    </row>
    <row r="18" spans="1:24" s="16" customFormat="1" ht="15.75" thickBot="1" x14ac:dyDescent="0.3">
      <c r="A18" s="30" t="s">
        <v>6</v>
      </c>
      <c r="B18" s="14">
        <v>163.97800000000001</v>
      </c>
      <c r="C18" s="14">
        <v>111.41</v>
      </c>
      <c r="D18" s="14">
        <v>274.17899999999997</v>
      </c>
      <c r="E18" s="14">
        <v>107.739</v>
      </c>
      <c r="F18" s="14">
        <v>20.238</v>
      </c>
      <c r="G18" s="14">
        <v>74.222999999999999</v>
      </c>
      <c r="H18" s="14">
        <v>7.4610000000000003</v>
      </c>
      <c r="I18" s="14">
        <v>0.98299999999999998</v>
      </c>
      <c r="J18" s="14">
        <v>60.317</v>
      </c>
      <c r="K18" s="14">
        <v>6.5949999999999998</v>
      </c>
      <c r="L18" s="14">
        <v>0.08</v>
      </c>
      <c r="M18" s="14">
        <v>664.45500000000004</v>
      </c>
      <c r="N18" s="14">
        <v>445.88400000000001</v>
      </c>
      <c r="O18" s="14">
        <v>64.876000000000005</v>
      </c>
      <c r="P18" s="14">
        <v>75.805000000000007</v>
      </c>
      <c r="Q18" s="14">
        <v>209.63800000000001</v>
      </c>
      <c r="R18" s="14">
        <v>611.21100000000001</v>
      </c>
      <c r="S18" s="14">
        <v>911.04100000000005</v>
      </c>
      <c r="T18" s="14">
        <v>436.09199999999998</v>
      </c>
      <c r="U18" s="14">
        <v>1178.231</v>
      </c>
      <c r="V18" s="14">
        <v>651.05100000000004</v>
      </c>
      <c r="W18" s="14">
        <v>668.10699999999997</v>
      </c>
      <c r="X18" s="25"/>
    </row>
    <row r="19" spans="1:24" s="16" customFormat="1" x14ac:dyDescent="0.25">
      <c r="A19" s="34"/>
      <c r="B19" s="18"/>
      <c r="C19" s="18"/>
      <c r="E19" s="18"/>
      <c r="M19" s="18"/>
    </row>
    <row r="23" spans="1:24" x14ac:dyDescent="0.25">
      <c r="V23" s="21"/>
      <c r="W23" s="22"/>
    </row>
  </sheetData>
  <conditionalFormatting sqref="B9:W9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B10:W10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B11:W11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B12:W12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B13:W13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B14:W14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B15:W15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B16:W16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B17:W17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B18:W18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B8:W8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showGridLines="0" workbookViewId="0">
      <pane xSplit="1" topLeftCell="B1" activePane="topRight" state="frozen"/>
      <selection pane="topRight" activeCell="B8" sqref="B8"/>
    </sheetView>
  </sheetViews>
  <sheetFormatPr baseColWidth="10" defaultRowHeight="15" x14ac:dyDescent="0.25"/>
  <cols>
    <col min="1" max="1" width="55.85546875" style="1" customWidth="1"/>
    <col min="2" max="21" width="11.85546875" style="1" bestFit="1" customWidth="1"/>
    <col min="22" max="22" width="12.85546875" style="1" bestFit="1" customWidth="1"/>
    <col min="23" max="23" width="11.85546875" style="1" bestFit="1" customWidth="1"/>
    <col min="24" max="16384" width="11.42578125" style="1"/>
  </cols>
  <sheetData>
    <row r="1" spans="1:23" s="5" customFormat="1" x14ac:dyDescent="0.25"/>
    <row r="2" spans="1:23" s="5" customFormat="1" ht="23.25" x14ac:dyDescent="0.25">
      <c r="B2" s="7"/>
      <c r="C2" s="28"/>
    </row>
    <row r="3" spans="1:23" s="8" customFormat="1" ht="19.5" x14ac:dyDescent="0.25">
      <c r="B3" s="7"/>
    </row>
    <row r="4" spans="1:23" s="8" customFormat="1" ht="19.5" x14ac:dyDescent="0.25">
      <c r="B4" s="7"/>
    </row>
    <row r="5" spans="1:23" s="5" customFormat="1" x14ac:dyDescent="0.25"/>
    <row r="6" spans="1:23" s="8" customFormat="1" ht="21.75" customHeight="1" thickBot="1" x14ac:dyDescent="0.3">
      <c r="A6" s="9" t="s">
        <v>0</v>
      </c>
      <c r="B6" s="9">
        <v>1995</v>
      </c>
      <c r="C6" s="9">
        <v>1996</v>
      </c>
      <c r="D6" s="9">
        <v>1997</v>
      </c>
      <c r="E6" s="9">
        <v>1998</v>
      </c>
      <c r="F6" s="9">
        <v>1999</v>
      </c>
      <c r="G6" s="9">
        <v>2000</v>
      </c>
      <c r="H6" s="9">
        <v>2001</v>
      </c>
      <c r="I6" s="9">
        <v>2002</v>
      </c>
      <c r="J6" s="9">
        <v>2003</v>
      </c>
      <c r="K6" s="9">
        <v>2004</v>
      </c>
      <c r="L6" s="9">
        <v>2005</v>
      </c>
      <c r="M6" s="9">
        <v>2006</v>
      </c>
      <c r="N6" s="9">
        <v>2007</v>
      </c>
      <c r="O6" s="9">
        <v>2008</v>
      </c>
      <c r="P6" s="9">
        <v>2009</v>
      </c>
      <c r="Q6" s="9">
        <v>2010</v>
      </c>
      <c r="R6" s="9">
        <v>2011</v>
      </c>
      <c r="S6" s="9">
        <v>2012</v>
      </c>
      <c r="T6" s="9">
        <v>2013</v>
      </c>
      <c r="U6" s="9">
        <v>2014</v>
      </c>
      <c r="V6" s="9">
        <v>2015</v>
      </c>
      <c r="W6" s="9">
        <v>2016</v>
      </c>
    </row>
    <row r="7" spans="1:23" s="8" customFormat="1" x14ac:dyDescent="0.25">
      <c r="A7" s="35" t="s">
        <v>1</v>
      </c>
      <c r="B7" s="10">
        <f t="shared" ref="B7:W7" si="0">+SUM(B8:B17)</f>
        <v>5217.942</v>
      </c>
      <c r="C7" s="10">
        <f t="shared" si="0"/>
        <v>5927.7070000000003</v>
      </c>
      <c r="D7" s="10">
        <f t="shared" si="0"/>
        <v>5201.5589999999993</v>
      </c>
      <c r="E7" s="10">
        <f t="shared" si="0"/>
        <v>6718.2160000000003</v>
      </c>
      <c r="F7" s="10">
        <f t="shared" si="0"/>
        <v>8804.94</v>
      </c>
      <c r="G7" s="10">
        <f t="shared" si="0"/>
        <v>8157.625</v>
      </c>
      <c r="H7" s="10">
        <f t="shared" si="0"/>
        <v>8337.6260000000002</v>
      </c>
      <c r="I7" s="10">
        <f t="shared" si="0"/>
        <v>9534.65</v>
      </c>
      <c r="J7" s="10">
        <f t="shared" si="0"/>
        <v>7208.0329999999994</v>
      </c>
      <c r="K7" s="10">
        <f t="shared" si="0"/>
        <v>8567.1949999999997</v>
      </c>
      <c r="L7" s="10">
        <f t="shared" si="0"/>
        <v>7749.3790000000008</v>
      </c>
      <c r="M7" s="10">
        <f t="shared" si="0"/>
        <v>10287.308000000001</v>
      </c>
      <c r="N7" s="10">
        <f t="shared" si="0"/>
        <v>7776.2109999999993</v>
      </c>
      <c r="O7" s="10">
        <f t="shared" si="0"/>
        <v>12008.758999999998</v>
      </c>
      <c r="P7" s="10">
        <f t="shared" si="0"/>
        <v>12261.43</v>
      </c>
      <c r="Q7" s="10">
        <f t="shared" si="0"/>
        <v>12127.092000000001</v>
      </c>
      <c r="R7" s="10">
        <f t="shared" si="0"/>
        <v>14703.326000000001</v>
      </c>
      <c r="S7" s="10">
        <f t="shared" si="0"/>
        <v>14983.014000000001</v>
      </c>
      <c r="T7" s="10">
        <f t="shared" si="0"/>
        <v>15779.265000000001</v>
      </c>
      <c r="U7" s="10">
        <f t="shared" si="0"/>
        <v>13604.677000000001</v>
      </c>
      <c r="V7" s="10">
        <f t="shared" si="0"/>
        <v>15214.043</v>
      </c>
      <c r="W7" s="11">
        <f t="shared" si="0"/>
        <v>10295.18</v>
      </c>
    </row>
    <row r="8" spans="1:23" s="8" customFormat="1" x14ac:dyDescent="0.25">
      <c r="A8" s="29" t="s">
        <v>2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6.0000000000000001E-3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114.652</v>
      </c>
      <c r="U8" s="12">
        <v>0</v>
      </c>
      <c r="V8" s="12">
        <v>0</v>
      </c>
      <c r="W8" s="13">
        <v>0</v>
      </c>
    </row>
    <row r="9" spans="1:23" s="8" customFormat="1" x14ac:dyDescent="0.25">
      <c r="A9" s="29" t="s">
        <v>4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0.47299999999999998</v>
      </c>
      <c r="L9" s="12">
        <v>0</v>
      </c>
      <c r="M9" s="12">
        <v>0</v>
      </c>
      <c r="N9" s="12">
        <v>0</v>
      </c>
      <c r="O9" s="12">
        <v>0.01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3">
        <v>0</v>
      </c>
    </row>
    <row r="10" spans="1:23" s="8" customFormat="1" x14ac:dyDescent="0.25">
      <c r="A10" s="29" t="s">
        <v>5</v>
      </c>
      <c r="B10" s="12">
        <v>156.27799999999999</v>
      </c>
      <c r="C10" s="12">
        <v>43.04</v>
      </c>
      <c r="D10" s="12">
        <v>48.113999999999997</v>
      </c>
      <c r="E10" s="12">
        <v>119.48399999999999</v>
      </c>
      <c r="F10" s="12">
        <v>118.846</v>
      </c>
      <c r="G10" s="12">
        <v>106.869</v>
      </c>
      <c r="H10" s="12">
        <v>140.91200000000001</v>
      </c>
      <c r="I10" s="12">
        <v>324.46899999999999</v>
      </c>
      <c r="J10" s="12">
        <v>183.99700000000001</v>
      </c>
      <c r="K10" s="12">
        <v>220.946</v>
      </c>
      <c r="L10" s="12">
        <v>362.37200000000001</v>
      </c>
      <c r="M10" s="12">
        <v>695.76700000000005</v>
      </c>
      <c r="N10" s="12">
        <v>1033.8710000000001</v>
      </c>
      <c r="O10" s="12">
        <v>1535.5</v>
      </c>
      <c r="P10" s="12">
        <v>1180.4000000000001</v>
      </c>
      <c r="Q10" s="12">
        <v>1448.847</v>
      </c>
      <c r="R10" s="12">
        <v>1462.2940000000001</v>
      </c>
      <c r="S10" s="12">
        <v>1424.2529999999999</v>
      </c>
      <c r="T10" s="12">
        <v>868.76800000000003</v>
      </c>
      <c r="U10" s="12">
        <v>580.00599999999997</v>
      </c>
      <c r="V10" s="12">
        <v>582.67399999999998</v>
      </c>
      <c r="W10" s="13">
        <v>605.60799999999995</v>
      </c>
    </row>
    <row r="11" spans="1:23" s="8" customFormat="1" x14ac:dyDescent="0.25">
      <c r="A11" s="29" t="s">
        <v>8</v>
      </c>
      <c r="B11" s="12">
        <v>282.15100000000001</v>
      </c>
      <c r="C11" s="12">
        <v>103.90600000000001</v>
      </c>
      <c r="D11" s="12">
        <v>324.26799999999997</v>
      </c>
      <c r="E11" s="12">
        <v>60.970999999999997</v>
      </c>
      <c r="F11" s="12">
        <v>77.393000000000001</v>
      </c>
      <c r="G11" s="12">
        <v>247.38200000000001</v>
      </c>
      <c r="H11" s="12">
        <v>193.91200000000001</v>
      </c>
      <c r="I11" s="12">
        <v>203.76400000000001</v>
      </c>
      <c r="J11" s="12">
        <v>206.35300000000001</v>
      </c>
      <c r="K11" s="12">
        <v>567.86300000000006</v>
      </c>
      <c r="L11" s="12">
        <v>1045.2919999999999</v>
      </c>
      <c r="M11" s="12">
        <v>681.26499999999999</v>
      </c>
      <c r="N11" s="12">
        <v>944.16499999999996</v>
      </c>
      <c r="O11" s="12">
        <v>844.08500000000004</v>
      </c>
      <c r="P11" s="12">
        <v>1394.442</v>
      </c>
      <c r="Q11" s="12">
        <v>1826.318</v>
      </c>
      <c r="R11" s="12">
        <v>894.08600000000001</v>
      </c>
      <c r="S11" s="12">
        <v>1502.577</v>
      </c>
      <c r="T11" s="12">
        <v>214.529</v>
      </c>
      <c r="U11" s="12">
        <v>91.655000000000001</v>
      </c>
      <c r="V11" s="12">
        <v>93.694000000000003</v>
      </c>
      <c r="W11" s="13">
        <v>86.655000000000001</v>
      </c>
    </row>
    <row r="12" spans="1:23" s="8" customFormat="1" x14ac:dyDescent="0.25">
      <c r="A12" s="29" t="s">
        <v>7</v>
      </c>
      <c r="B12" s="12">
        <v>427.37900000000002</v>
      </c>
      <c r="C12" s="12">
        <v>1814.742</v>
      </c>
      <c r="D12" s="12">
        <v>717.48699999999997</v>
      </c>
      <c r="E12" s="12">
        <v>602.34400000000005</v>
      </c>
      <c r="F12" s="12">
        <v>361.07100000000003</v>
      </c>
      <c r="G12" s="12">
        <v>379.50299999999999</v>
      </c>
      <c r="H12" s="12">
        <v>322.96600000000001</v>
      </c>
      <c r="I12" s="12">
        <v>283.70499999999998</v>
      </c>
      <c r="J12" s="12">
        <v>289.96899999999999</v>
      </c>
      <c r="K12" s="12">
        <v>260.49200000000002</v>
      </c>
      <c r="L12" s="12">
        <v>571.64400000000001</v>
      </c>
      <c r="M12" s="12">
        <v>724.06200000000001</v>
      </c>
      <c r="N12" s="12">
        <v>1063.3389999999999</v>
      </c>
      <c r="O12" s="12">
        <v>1397.682</v>
      </c>
      <c r="P12" s="12">
        <v>928.00300000000004</v>
      </c>
      <c r="Q12" s="12">
        <v>902.83</v>
      </c>
      <c r="R12" s="12">
        <v>1068.402</v>
      </c>
      <c r="S12" s="12">
        <v>744.88300000000004</v>
      </c>
      <c r="T12" s="12">
        <v>868.97799999999995</v>
      </c>
      <c r="U12" s="12">
        <v>364.41699999999997</v>
      </c>
      <c r="V12" s="12">
        <v>372.50900000000001</v>
      </c>
      <c r="W12" s="13">
        <v>397.33600000000001</v>
      </c>
    </row>
    <row r="13" spans="1:23" s="8" customFormat="1" x14ac:dyDescent="0.25">
      <c r="A13" s="29" t="s">
        <v>9</v>
      </c>
      <c r="B13" s="12">
        <v>180.44200000000001</v>
      </c>
      <c r="C13" s="12">
        <v>0</v>
      </c>
      <c r="D13" s="12">
        <v>0</v>
      </c>
      <c r="E13" s="12">
        <v>183.501</v>
      </c>
      <c r="F13" s="12">
        <v>17.335000000000001</v>
      </c>
      <c r="G13" s="12">
        <v>16.992999999999999</v>
      </c>
      <c r="H13" s="12">
        <v>73.45</v>
      </c>
      <c r="I13" s="12">
        <v>386.85700000000003</v>
      </c>
      <c r="J13" s="12">
        <v>128.422</v>
      </c>
      <c r="K13" s="12">
        <v>44.871000000000002</v>
      </c>
      <c r="L13" s="12">
        <v>22.437000000000001</v>
      </c>
      <c r="M13" s="12">
        <v>330.798</v>
      </c>
      <c r="N13" s="12">
        <v>388.76499999999999</v>
      </c>
      <c r="O13" s="12">
        <v>412.98899999999998</v>
      </c>
      <c r="P13" s="12">
        <v>1099.018</v>
      </c>
      <c r="Q13" s="12">
        <v>1123.1969999999999</v>
      </c>
      <c r="R13" s="12">
        <v>1088.634</v>
      </c>
      <c r="S13" s="12">
        <v>1891.5989999999999</v>
      </c>
      <c r="T13" s="12">
        <v>4413.0429999999997</v>
      </c>
      <c r="U13" s="12">
        <v>3320.9580000000001</v>
      </c>
      <c r="V13" s="12">
        <v>2348.2260000000001</v>
      </c>
      <c r="W13" s="13">
        <v>2727.6579999999999</v>
      </c>
    </row>
    <row r="14" spans="1:23" s="8" customFormat="1" x14ac:dyDescent="0.25">
      <c r="A14" s="29" t="s">
        <v>11</v>
      </c>
      <c r="B14" s="12">
        <v>28.754999999999999</v>
      </c>
      <c r="C14" s="12">
        <v>34.302</v>
      </c>
      <c r="D14" s="12">
        <v>366.416</v>
      </c>
      <c r="E14" s="12">
        <v>772.2</v>
      </c>
      <c r="F14" s="12">
        <v>509.24900000000002</v>
      </c>
      <c r="G14" s="12">
        <v>772.48500000000001</v>
      </c>
      <c r="H14" s="12">
        <v>670.06899999999996</v>
      </c>
      <c r="I14" s="12">
        <v>550.428</v>
      </c>
      <c r="J14" s="12">
        <v>503.59500000000003</v>
      </c>
      <c r="K14" s="12">
        <v>657.53599999999994</v>
      </c>
      <c r="L14" s="12">
        <v>308.88900000000001</v>
      </c>
      <c r="M14" s="12">
        <v>258.13499999999999</v>
      </c>
      <c r="N14" s="12">
        <v>177.203</v>
      </c>
      <c r="O14" s="12">
        <v>543.4</v>
      </c>
      <c r="P14" s="12">
        <v>772.54700000000003</v>
      </c>
      <c r="Q14" s="12">
        <v>990.01400000000001</v>
      </c>
      <c r="R14" s="12">
        <v>461.137</v>
      </c>
      <c r="S14" s="12">
        <v>587.54899999999998</v>
      </c>
      <c r="T14" s="12">
        <v>253.61799999999999</v>
      </c>
      <c r="U14" s="12">
        <v>420.06299999999999</v>
      </c>
      <c r="V14" s="12">
        <v>1191.394</v>
      </c>
      <c r="W14" s="13">
        <v>226.90700000000001</v>
      </c>
    </row>
    <row r="15" spans="1:23" s="8" customFormat="1" x14ac:dyDescent="0.25">
      <c r="A15" s="29" t="s">
        <v>10</v>
      </c>
      <c r="B15" s="12">
        <v>4.3550000000000004</v>
      </c>
      <c r="C15" s="12">
        <v>8.1620000000000008</v>
      </c>
      <c r="D15" s="12">
        <v>18.533000000000001</v>
      </c>
      <c r="E15" s="12">
        <v>116.226</v>
      </c>
      <c r="F15" s="12">
        <v>25.695</v>
      </c>
      <c r="G15" s="12">
        <v>3.4670000000000001</v>
      </c>
      <c r="H15" s="12">
        <v>0.624</v>
      </c>
      <c r="I15" s="12">
        <v>2.3490000000000002</v>
      </c>
      <c r="J15" s="12">
        <v>12.986000000000001</v>
      </c>
      <c r="K15" s="12">
        <v>80.991</v>
      </c>
      <c r="L15" s="12">
        <v>187.364</v>
      </c>
      <c r="M15" s="12">
        <v>340.95400000000001</v>
      </c>
      <c r="N15" s="12">
        <v>203.29599999999999</v>
      </c>
      <c r="O15" s="12">
        <v>543.47799999999995</v>
      </c>
      <c r="P15" s="12">
        <v>2780.4029999999998</v>
      </c>
      <c r="Q15" s="12">
        <v>1761.809</v>
      </c>
      <c r="R15" s="12">
        <v>1549.6610000000001</v>
      </c>
      <c r="S15" s="12">
        <v>150.839</v>
      </c>
      <c r="T15" s="12">
        <v>10.756</v>
      </c>
      <c r="U15" s="12">
        <v>505.64499999999998</v>
      </c>
      <c r="V15" s="12">
        <v>267.54899999999998</v>
      </c>
      <c r="W15" s="13">
        <v>157.571</v>
      </c>
    </row>
    <row r="16" spans="1:23" s="8" customFormat="1" x14ac:dyDescent="0.25">
      <c r="A16" s="29" t="s">
        <v>3</v>
      </c>
      <c r="B16" s="12">
        <v>739.74199999999996</v>
      </c>
      <c r="C16" s="12">
        <v>1578.97</v>
      </c>
      <c r="D16" s="12">
        <v>1071.9079999999999</v>
      </c>
      <c r="E16" s="12">
        <v>971.50699999999995</v>
      </c>
      <c r="F16" s="12">
        <v>676.73900000000003</v>
      </c>
      <c r="G16" s="12">
        <v>409.51299999999998</v>
      </c>
      <c r="H16" s="12">
        <v>537.78499999999997</v>
      </c>
      <c r="I16" s="12">
        <v>723.32</v>
      </c>
      <c r="J16" s="12">
        <v>931.53800000000001</v>
      </c>
      <c r="K16" s="12">
        <v>2816.4589999999998</v>
      </c>
      <c r="L16" s="12">
        <v>2801.4</v>
      </c>
      <c r="M16" s="12">
        <v>4698.5460000000003</v>
      </c>
      <c r="N16" s="12">
        <v>2866.556</v>
      </c>
      <c r="O16" s="12">
        <v>4853.4369999999999</v>
      </c>
      <c r="P16" s="12">
        <v>2751.8670000000002</v>
      </c>
      <c r="Q16" s="12">
        <v>3262.4079999999999</v>
      </c>
      <c r="R16" s="12">
        <v>5612.5770000000002</v>
      </c>
      <c r="S16" s="12">
        <v>6594.7150000000001</v>
      </c>
      <c r="T16" s="12">
        <v>7997.81</v>
      </c>
      <c r="U16" s="12">
        <v>6853.6549999999997</v>
      </c>
      <c r="V16" s="12">
        <v>10140.312</v>
      </c>
      <c r="W16" s="13">
        <v>6093.2920000000004</v>
      </c>
    </row>
    <row r="17" spans="1:23" s="8" customFormat="1" ht="15.75" thickBot="1" x14ac:dyDescent="0.3">
      <c r="A17" s="30" t="s">
        <v>6</v>
      </c>
      <c r="B17" s="14">
        <v>3398.84</v>
      </c>
      <c r="C17" s="14">
        <v>2344.585</v>
      </c>
      <c r="D17" s="14">
        <v>2654.8330000000001</v>
      </c>
      <c r="E17" s="14">
        <v>3891.9830000000002</v>
      </c>
      <c r="F17" s="14">
        <v>7018.6120000000001</v>
      </c>
      <c r="G17" s="14">
        <v>6221.4129999999996</v>
      </c>
      <c r="H17" s="14">
        <v>6397.9080000000004</v>
      </c>
      <c r="I17" s="14">
        <v>7059.7579999999998</v>
      </c>
      <c r="J17" s="14">
        <v>4951.1729999999998</v>
      </c>
      <c r="K17" s="14">
        <v>3917.5639999999999</v>
      </c>
      <c r="L17" s="14">
        <v>2449.9749999999999</v>
      </c>
      <c r="M17" s="14">
        <v>2557.7809999999999</v>
      </c>
      <c r="N17" s="14">
        <v>1099.0160000000001</v>
      </c>
      <c r="O17" s="14">
        <v>1878.1780000000001</v>
      </c>
      <c r="P17" s="14">
        <v>1354.75</v>
      </c>
      <c r="Q17" s="14">
        <v>811.66899999999998</v>
      </c>
      <c r="R17" s="14">
        <v>2566.5349999999999</v>
      </c>
      <c r="S17" s="14">
        <v>2086.5990000000002</v>
      </c>
      <c r="T17" s="14">
        <v>1037.1110000000001</v>
      </c>
      <c r="U17" s="14">
        <v>1468.278</v>
      </c>
      <c r="V17" s="14">
        <v>217.685</v>
      </c>
      <c r="W17" s="15">
        <v>0.153</v>
      </c>
    </row>
  </sheetData>
  <conditionalFormatting sqref="B8:W8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B9:W9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B10:W10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B11:W11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B12:W12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B13:W13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B14:W14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B15:W15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B16:W16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B17:W1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showGridLines="0" workbookViewId="0">
      <pane xSplit="1" topLeftCell="B1" activePane="topRight" state="frozen"/>
      <selection pane="topRight" activeCell="B10" sqref="B10"/>
    </sheetView>
  </sheetViews>
  <sheetFormatPr baseColWidth="10" defaultRowHeight="15" x14ac:dyDescent="0.25"/>
  <cols>
    <col min="1" max="1" width="50.42578125" style="31" customWidth="1"/>
    <col min="2" max="2" width="14.5703125" style="1" bestFit="1" customWidth="1"/>
    <col min="3" max="3" width="11" style="1" bestFit="1" customWidth="1"/>
    <col min="4" max="4" width="14.42578125" style="1" bestFit="1" customWidth="1"/>
    <col min="5" max="15" width="11" style="1" bestFit="1" customWidth="1"/>
    <col min="16" max="21" width="12" style="1" bestFit="1" customWidth="1"/>
    <col min="22" max="22" width="10" style="1" bestFit="1" customWidth="1"/>
    <col min="23" max="23" width="11" style="1" bestFit="1" customWidth="1"/>
    <col min="24" max="16384" width="11.42578125" style="1"/>
  </cols>
  <sheetData>
    <row r="1" spans="1:23" s="8" customFormat="1" x14ac:dyDescent="0.25">
      <c r="A1" s="31"/>
    </row>
    <row r="2" spans="1:23" s="8" customFormat="1" x14ac:dyDescent="0.25">
      <c r="A2" s="31"/>
    </row>
    <row r="3" spans="1:23" s="8" customFormat="1" x14ac:dyDescent="0.25">
      <c r="A3" s="31"/>
    </row>
    <row r="4" spans="1:23" s="8" customFormat="1" x14ac:dyDescent="0.25">
      <c r="A4" s="31"/>
    </row>
    <row r="5" spans="1:23" s="8" customFormat="1" x14ac:dyDescent="0.25">
      <c r="A5" s="31"/>
    </row>
    <row r="6" spans="1:23" s="8" customFormat="1" x14ac:dyDescent="0.25">
      <c r="A6" s="31"/>
    </row>
    <row r="7" spans="1:23" s="8" customFormat="1" x14ac:dyDescent="0.25">
      <c r="A7" s="31"/>
    </row>
    <row r="8" spans="1:23" s="8" customFormat="1" ht="30" customHeight="1" thickBot="1" x14ac:dyDescent="0.3">
      <c r="A8" s="32" t="s">
        <v>0</v>
      </c>
      <c r="B8" s="32">
        <v>1995</v>
      </c>
      <c r="C8" s="32">
        <v>1996</v>
      </c>
      <c r="D8" s="32">
        <v>1997</v>
      </c>
      <c r="E8" s="32">
        <v>1998</v>
      </c>
      <c r="F8" s="32">
        <v>1999</v>
      </c>
      <c r="G8" s="32">
        <v>2000</v>
      </c>
      <c r="H8" s="32">
        <v>2001</v>
      </c>
      <c r="I8" s="32">
        <v>2002</v>
      </c>
      <c r="J8" s="32">
        <v>2003</v>
      </c>
      <c r="K8" s="32">
        <v>2004</v>
      </c>
      <c r="L8" s="32">
        <v>2005</v>
      </c>
      <c r="M8" s="32">
        <v>2006</v>
      </c>
      <c r="N8" s="32">
        <v>2007</v>
      </c>
      <c r="O8" s="32">
        <v>2008</v>
      </c>
      <c r="P8" s="32">
        <v>2009</v>
      </c>
      <c r="Q8" s="32">
        <v>2010</v>
      </c>
      <c r="R8" s="32">
        <v>2011</v>
      </c>
      <c r="S8" s="32">
        <v>2012</v>
      </c>
      <c r="T8" s="32">
        <v>2013</v>
      </c>
      <c r="U8" s="32">
        <v>2014</v>
      </c>
      <c r="V8" s="32">
        <v>2015</v>
      </c>
      <c r="W8" s="32">
        <v>2016</v>
      </c>
    </row>
    <row r="9" spans="1:23" x14ac:dyDescent="0.25">
      <c r="A9" s="35" t="s">
        <v>1</v>
      </c>
      <c r="B9" s="36">
        <f>+'Productos Exportados'!B8-'Productos Importados'!B7</f>
        <v>7383.9019999999991</v>
      </c>
      <c r="C9" s="36">
        <f>+'Productos Exportados'!C8-'Productos Importados'!C7</f>
        <v>6387.6499999999978</v>
      </c>
      <c r="D9" s="36">
        <f>+'Productos Exportados'!D8-'Productos Importados'!D7</f>
        <v>9994.6339999999982</v>
      </c>
      <c r="E9" s="36">
        <f>+'Productos Exportados'!E8-'Productos Importados'!E7</f>
        <v>6753.5939999999991</v>
      </c>
      <c r="F9" s="36">
        <f>+'Productos Exportados'!F8-'Productos Importados'!F7</f>
        <v>314.52999999999884</v>
      </c>
      <c r="G9" s="36">
        <f>+'Productos Exportados'!G8-'Productos Importados'!G7</f>
        <v>-1099.5070000000014</v>
      </c>
      <c r="H9" s="36">
        <f>+'Productos Exportados'!H8-'Productos Importados'!H7</f>
        <v>-4178.8069999999998</v>
      </c>
      <c r="I9" s="36">
        <f>+'Productos Exportados'!I8-'Productos Importados'!I7</f>
        <v>-8540.9629999999997</v>
      </c>
      <c r="J9" s="36">
        <f>+'Productos Exportados'!J8-'Productos Importados'!J7</f>
        <v>-5903.4829999999993</v>
      </c>
      <c r="K9" s="36">
        <f>+'Productos Exportados'!K8-'Productos Importados'!K7</f>
        <v>-7127.7129999999997</v>
      </c>
      <c r="L9" s="36">
        <f>+'Productos Exportados'!L8-'Productos Importados'!L7</f>
        <v>-6138.3420000000006</v>
      </c>
      <c r="M9" s="36">
        <f>+'Productos Exportados'!M8-'Productos Importados'!M7</f>
        <v>-7923.9560000000001</v>
      </c>
      <c r="N9" s="36">
        <f>+'Productos Exportados'!N8-'Productos Importados'!N7</f>
        <v>-4907.1869999999999</v>
      </c>
      <c r="O9" s="36">
        <f>+'Productos Exportados'!O8-'Productos Importados'!O7</f>
        <v>-8425.8189999999959</v>
      </c>
      <c r="P9" s="36">
        <f>+'Productos Exportados'!P8-'Productos Importados'!P7</f>
        <v>-8688.764000000001</v>
      </c>
      <c r="Q9" s="36">
        <f>+'Productos Exportados'!Q8-'Productos Importados'!Q7</f>
        <v>-7154.7510000000011</v>
      </c>
      <c r="R9" s="36">
        <f>+'Productos Exportados'!R8-'Productos Importados'!R7</f>
        <v>-7037.0750000000007</v>
      </c>
      <c r="S9" s="36">
        <f>+'Productos Exportados'!S8-'Productos Importados'!S7</f>
        <v>-5216.2830000000031</v>
      </c>
      <c r="T9" s="36">
        <f>+'Productos Exportados'!T8-'Productos Importados'!T7</f>
        <v>-5422.9140000000007</v>
      </c>
      <c r="U9" s="36">
        <f>+'Productos Exportados'!U8-'Productos Importados'!U7</f>
        <v>256.55399999999827</v>
      </c>
      <c r="V9" s="36">
        <f>+'Productos Exportados'!V8-'Productos Importados'!V7</f>
        <v>-1915.5550000000021</v>
      </c>
      <c r="W9" s="37">
        <f>+'Productos Exportados'!W8-'Productos Importados'!W7</f>
        <v>3620.6019999999971</v>
      </c>
    </row>
    <row r="10" spans="1:23" x14ac:dyDescent="0.25">
      <c r="A10" s="29" t="s">
        <v>2</v>
      </c>
      <c r="B10" s="12">
        <f>+'Productos Exportados'!B9-'Productos Importados'!B8</f>
        <v>198.19900000000001</v>
      </c>
      <c r="C10" s="12">
        <f>+'Productos Exportados'!C9-'Productos Importados'!C8</f>
        <v>375.5</v>
      </c>
      <c r="D10" s="12">
        <f>+'Productos Exportados'!D9-'Productos Importados'!D8</f>
        <v>1566.586</v>
      </c>
      <c r="E10" s="12">
        <f>+'Productos Exportados'!E9-'Productos Importados'!E8</f>
        <v>241.899</v>
      </c>
      <c r="F10" s="12">
        <f>+'Productos Exportados'!F9-'Productos Importados'!F8</f>
        <v>122.25</v>
      </c>
      <c r="G10" s="12">
        <f>+'Productos Exportados'!G9-'Productos Importados'!G8</f>
        <v>0</v>
      </c>
      <c r="H10" s="12">
        <f>+'Productos Exportados'!H9-'Productos Importados'!H8</f>
        <v>135</v>
      </c>
      <c r="I10" s="12">
        <f>+'Productos Exportados'!I9-'Productos Importados'!I8</f>
        <v>282.60000000000002</v>
      </c>
      <c r="J10" s="12">
        <f>+'Productos Exportados'!J9-'Productos Importados'!J8</f>
        <v>192.566</v>
      </c>
      <c r="K10" s="12">
        <f>+'Productos Exportados'!K9-'Productos Importados'!K8</f>
        <v>98</v>
      </c>
      <c r="L10" s="12">
        <f>+'Productos Exportados'!L9-'Productos Importados'!L8</f>
        <v>-6.0000000000000001E-3</v>
      </c>
      <c r="M10" s="12">
        <f>+'Productos Exportados'!M9-'Productos Importados'!M8</f>
        <v>0</v>
      </c>
      <c r="N10" s="12">
        <f>+'Productos Exportados'!N9-'Productos Importados'!N8</f>
        <v>5.2999999999999999E-2</v>
      </c>
      <c r="O10" s="12">
        <f>+'Productos Exportados'!O9-'Productos Importados'!O8</f>
        <v>126</v>
      </c>
      <c r="P10" s="12">
        <f>+'Productos Exportados'!P9-'Productos Importados'!P8</f>
        <v>781.99</v>
      </c>
      <c r="Q10" s="12">
        <f>+'Productos Exportados'!Q9-'Productos Importados'!Q8</f>
        <v>366.529</v>
      </c>
      <c r="R10" s="12">
        <f>+'Productos Exportados'!R9-'Productos Importados'!R8</f>
        <v>363.26100000000002</v>
      </c>
      <c r="S10" s="12">
        <f>+'Productos Exportados'!S9-'Productos Importados'!S8</f>
        <v>948.83199999999999</v>
      </c>
      <c r="T10" s="12">
        <f>+'Productos Exportados'!T9-'Productos Importados'!T8</f>
        <v>3740.826</v>
      </c>
      <c r="U10" s="12">
        <f>+'Productos Exportados'!U9-'Productos Importados'!U8</f>
        <v>4807.049</v>
      </c>
      <c r="V10" s="12">
        <f>+'Productos Exportados'!V9-'Productos Importados'!V8</f>
        <v>5456.0879999999997</v>
      </c>
      <c r="W10" s="13">
        <f>+'Productos Exportados'!W9-'Productos Importados'!W8</f>
        <v>6880.8239999999996</v>
      </c>
    </row>
    <row r="11" spans="1:23" x14ac:dyDescent="0.25">
      <c r="A11" s="29" t="s">
        <v>4</v>
      </c>
      <c r="B11" s="12">
        <f>+'Productos Exportados'!B10-'Productos Importados'!B9</f>
        <v>7291.6819999999998</v>
      </c>
      <c r="C11" s="12">
        <f>+'Productos Exportados'!C10-'Productos Importados'!C9</f>
        <v>8410.4249999999993</v>
      </c>
      <c r="D11" s="12">
        <f>+'Productos Exportados'!D10-'Productos Importados'!D9</f>
        <v>9160.6209999999992</v>
      </c>
      <c r="E11" s="12">
        <f>+'Productos Exportados'!E10-'Productos Importados'!E9</f>
        <v>7270.91</v>
      </c>
      <c r="F11" s="12">
        <f>+'Productos Exportados'!F10-'Productos Importados'!F9</f>
        <v>4709.3540000000003</v>
      </c>
      <c r="G11" s="12">
        <f>+'Productos Exportados'!G10-'Productos Importados'!G9</f>
        <v>3648.7869999999998</v>
      </c>
      <c r="H11" s="12">
        <f>+'Productos Exportados'!H10-'Productos Importados'!H9</f>
        <v>2046.604</v>
      </c>
      <c r="I11" s="12">
        <f>+'Productos Exportados'!I10-'Productos Importados'!I9</f>
        <v>503.49200000000002</v>
      </c>
      <c r="J11" s="12">
        <f>+'Productos Exportados'!J10-'Productos Importados'!J9</f>
        <v>984.32</v>
      </c>
      <c r="K11" s="12">
        <f>+'Productos Exportados'!K10-'Productos Importados'!K9</f>
        <v>1062.213</v>
      </c>
      <c r="L11" s="12">
        <f>+'Productos Exportados'!L10-'Productos Importados'!L9</f>
        <v>1175.6210000000001</v>
      </c>
      <c r="M11" s="12">
        <f>+'Productos Exportados'!M10-'Productos Importados'!M9</f>
        <v>1163.7840000000001</v>
      </c>
      <c r="N11" s="12">
        <f>+'Productos Exportados'!N10-'Productos Importados'!N9</f>
        <v>1499.453</v>
      </c>
      <c r="O11" s="12">
        <f>+'Productos Exportados'!O10-'Productos Importados'!O9</f>
        <v>2041.7190000000001</v>
      </c>
      <c r="P11" s="12">
        <f>+'Productos Exportados'!P10-'Productos Importados'!P9</f>
        <v>1714.6479999999999</v>
      </c>
      <c r="Q11" s="12">
        <f>+'Productos Exportados'!Q10-'Productos Importados'!Q9</f>
        <v>1584.81</v>
      </c>
      <c r="R11" s="12">
        <f>+'Productos Exportados'!R10-'Productos Importados'!R9</f>
        <v>2764.9319999999998</v>
      </c>
      <c r="S11" s="12">
        <f>+'Productos Exportados'!S10-'Productos Importados'!S9</f>
        <v>2429.4580000000001</v>
      </c>
      <c r="T11" s="12">
        <f>+'Productos Exportados'!T10-'Productos Importados'!T9</f>
        <v>1551.806</v>
      </c>
      <c r="U11" s="12">
        <f>+'Productos Exportados'!U10-'Productos Importados'!U9</f>
        <v>2285.2170000000001</v>
      </c>
      <c r="V11" s="12">
        <f>+'Productos Exportados'!V10-'Productos Importados'!V9</f>
        <v>2174.8200000000002</v>
      </c>
      <c r="W11" s="13">
        <f>+'Productos Exportados'!W10-'Productos Importados'!W9</f>
        <v>1950.17</v>
      </c>
    </row>
    <row r="12" spans="1:23" x14ac:dyDescent="0.25">
      <c r="A12" s="29" t="s">
        <v>5</v>
      </c>
      <c r="B12" s="12">
        <f>+'Productos Exportados'!B11-'Productos Importados'!B10</f>
        <v>3015.5640000000003</v>
      </c>
      <c r="C12" s="12">
        <f>+'Productos Exportados'!C11-'Productos Importados'!C10</f>
        <v>2866.6930000000002</v>
      </c>
      <c r="D12" s="12">
        <f>+'Productos Exportados'!D11-'Productos Importados'!D10</f>
        <v>3147.9940000000001</v>
      </c>
      <c r="E12" s="12">
        <f>+'Productos Exportados'!E11-'Productos Importados'!E10</f>
        <v>4275.5209999999997</v>
      </c>
      <c r="F12" s="12">
        <f>+'Productos Exportados'!F11-'Productos Importados'!F10</f>
        <v>3490.1770000000001</v>
      </c>
      <c r="G12" s="12">
        <f>+'Productos Exportados'!G11-'Productos Importados'!G10</f>
        <v>2477.5609999999997</v>
      </c>
      <c r="H12" s="12">
        <f>+'Productos Exportados'!H11-'Productos Importados'!H10</f>
        <v>1252.626</v>
      </c>
      <c r="I12" s="12">
        <f>+'Productos Exportados'!I11-'Productos Importados'!I10</f>
        <v>-139.91</v>
      </c>
      <c r="J12" s="12">
        <f>+'Productos Exportados'!J11-'Productos Importados'!J10</f>
        <v>-156.203</v>
      </c>
      <c r="K12" s="12">
        <f>+'Productos Exportados'!K11-'Productos Importados'!K10</f>
        <v>-38.082999999999998</v>
      </c>
      <c r="L12" s="12">
        <f>+'Productos Exportados'!L11-'Productos Importados'!L10</f>
        <v>27.927999999999997</v>
      </c>
      <c r="M12" s="12">
        <f>+'Productos Exportados'!M11-'Productos Importados'!M10</f>
        <v>-442.51500000000004</v>
      </c>
      <c r="N12" s="12">
        <f>+'Productos Exportados'!N11-'Productos Importados'!N10</f>
        <v>-461.51900000000012</v>
      </c>
      <c r="O12" s="12">
        <f>+'Productos Exportados'!O11-'Productos Importados'!O10</f>
        <v>-848.48</v>
      </c>
      <c r="P12" s="12">
        <f>+'Productos Exportados'!P11-'Productos Importados'!P10</f>
        <v>-766.8610000000001</v>
      </c>
      <c r="Q12" s="12">
        <f>+'Productos Exportados'!Q11-'Productos Importados'!Q10</f>
        <v>-765.80700000000002</v>
      </c>
      <c r="R12" s="12">
        <f>+'Productos Exportados'!R11-'Productos Importados'!R10</f>
        <v>-833.5200000000001</v>
      </c>
      <c r="S12" s="12">
        <f>+'Productos Exportados'!S11-'Productos Importados'!S10</f>
        <v>-359.64400000000001</v>
      </c>
      <c r="T12" s="12">
        <f>+'Productos Exportados'!T11-'Productos Importados'!T10</f>
        <v>-338.32900000000006</v>
      </c>
      <c r="U12" s="12">
        <f>+'Productos Exportados'!U11-'Productos Importados'!U10</f>
        <v>-118.88</v>
      </c>
      <c r="V12" s="12">
        <f>+'Productos Exportados'!V11-'Productos Importados'!V10</f>
        <v>-29.725000000000023</v>
      </c>
      <c r="W12" s="13">
        <f>+'Productos Exportados'!W11-'Productos Importados'!W10</f>
        <v>276.17500000000007</v>
      </c>
    </row>
    <row r="13" spans="1:23" x14ac:dyDescent="0.25">
      <c r="A13" s="29" t="s">
        <v>8</v>
      </c>
      <c r="B13" s="12">
        <f>+'Productos Exportados'!B12-'Productos Importados'!B11</f>
        <v>-280.99099999999999</v>
      </c>
      <c r="C13" s="12">
        <f>+'Productos Exportados'!C12-'Productos Importados'!C11</f>
        <v>-103.90600000000001</v>
      </c>
      <c r="D13" s="12">
        <f>+'Productos Exportados'!D12-'Productos Importados'!D11</f>
        <v>-324.26799999999997</v>
      </c>
      <c r="E13" s="12">
        <f>+'Productos Exportados'!E12-'Productos Importados'!E11</f>
        <v>-60.970999999999997</v>
      </c>
      <c r="F13" s="12">
        <f>+'Productos Exportados'!F12-'Productos Importados'!F11</f>
        <v>-47.582000000000001</v>
      </c>
      <c r="G13" s="12">
        <f>+'Productos Exportados'!G12-'Productos Importados'!G11</f>
        <v>-246.63200000000001</v>
      </c>
      <c r="H13" s="12">
        <f>+'Productos Exportados'!H12-'Productos Importados'!H11</f>
        <v>-188.83600000000001</v>
      </c>
      <c r="I13" s="12">
        <f>+'Productos Exportados'!I12-'Productos Importados'!I11</f>
        <v>-203.184</v>
      </c>
      <c r="J13" s="12">
        <f>+'Productos Exportados'!J12-'Productos Importados'!J11</f>
        <v>-199.58100000000002</v>
      </c>
      <c r="K13" s="12">
        <f>+'Productos Exportados'!K12-'Productos Importados'!K11</f>
        <v>-566.98700000000008</v>
      </c>
      <c r="L13" s="12">
        <f>+'Productos Exportados'!L12-'Productos Importados'!L11</f>
        <v>-1039.6139999999998</v>
      </c>
      <c r="M13" s="12">
        <f>+'Productos Exportados'!M12-'Productos Importados'!M11</f>
        <v>-677.673</v>
      </c>
      <c r="N13" s="12">
        <f>+'Productos Exportados'!N12-'Productos Importados'!N11</f>
        <v>-943.92899999999997</v>
      </c>
      <c r="O13" s="12">
        <f>+'Productos Exportados'!O12-'Productos Importados'!O11</f>
        <v>-842.64200000000005</v>
      </c>
      <c r="P13" s="12">
        <f>+'Productos Exportados'!P12-'Productos Importados'!P11</f>
        <v>-1392.395</v>
      </c>
      <c r="Q13" s="12">
        <f>+'Productos Exportados'!Q12-'Productos Importados'!Q11</f>
        <v>-1816.931</v>
      </c>
      <c r="R13" s="12">
        <f>+'Productos Exportados'!R12-'Productos Importados'!R11</f>
        <v>-890.04700000000003</v>
      </c>
      <c r="S13" s="12">
        <f>+'Productos Exportados'!S12-'Productos Importados'!S11</f>
        <v>-1494.5650000000001</v>
      </c>
      <c r="T13" s="12">
        <f>+'Productos Exportados'!T12-'Productos Importados'!T11</f>
        <v>-191.54399999999998</v>
      </c>
      <c r="U13" s="12">
        <f>+'Productos Exportados'!U12-'Productos Importados'!U11</f>
        <v>46.540999999999997</v>
      </c>
      <c r="V13" s="12">
        <f>+'Productos Exportados'!V12-'Productos Importados'!V11</f>
        <v>38.570999999999984</v>
      </c>
      <c r="W13" s="13">
        <f>+'Productos Exportados'!W12-'Productos Importados'!W11</f>
        <v>-12.069000000000003</v>
      </c>
    </row>
    <row r="14" spans="1:23" x14ac:dyDescent="0.25">
      <c r="A14" s="29" t="s">
        <v>7</v>
      </c>
      <c r="B14" s="12">
        <f>+'Productos Exportados'!B13-'Productos Importados'!B12</f>
        <v>-386.57100000000003</v>
      </c>
      <c r="C14" s="12">
        <f>+'Productos Exportados'!C13-'Productos Importados'!C12</f>
        <v>-1561.36</v>
      </c>
      <c r="D14" s="12">
        <f>+'Productos Exportados'!D13-'Productos Importados'!D12</f>
        <v>-126.31499999999994</v>
      </c>
      <c r="E14" s="12">
        <f>+'Productos Exportados'!E13-'Productos Importados'!E12</f>
        <v>290.125</v>
      </c>
      <c r="F14" s="12">
        <f>+'Productos Exportados'!F13-'Productos Importados'!F12</f>
        <v>-77.251000000000033</v>
      </c>
      <c r="G14" s="12">
        <f>+'Productos Exportados'!G13-'Productos Importados'!G12</f>
        <v>-350.98199999999997</v>
      </c>
      <c r="H14" s="12">
        <f>+'Productos Exportados'!H13-'Productos Importados'!H12</f>
        <v>-286.11700000000002</v>
      </c>
      <c r="I14" s="12">
        <f>+'Productos Exportados'!I13-'Productos Importados'!I12</f>
        <v>-280.815</v>
      </c>
      <c r="J14" s="12">
        <f>+'Productos Exportados'!J13-'Productos Importados'!J12</f>
        <v>-289.89400000000001</v>
      </c>
      <c r="K14" s="12">
        <f>+'Productos Exportados'!K13-'Productos Importados'!K12</f>
        <v>-251.78100000000001</v>
      </c>
      <c r="L14" s="12">
        <f>+'Productos Exportados'!L13-'Productos Importados'!L12</f>
        <v>-557.78600000000006</v>
      </c>
      <c r="M14" s="12">
        <f>+'Productos Exportados'!M13-'Productos Importados'!M12</f>
        <v>-560.66200000000003</v>
      </c>
      <c r="N14" s="12">
        <f>+'Productos Exportados'!N13-'Productos Importados'!N12</f>
        <v>-1006.7769999999999</v>
      </c>
      <c r="O14" s="12">
        <f>+'Productos Exportados'!O13-'Productos Importados'!O12</f>
        <v>-1242.806</v>
      </c>
      <c r="P14" s="12">
        <f>+'Productos Exportados'!P13-'Productos Importados'!P12</f>
        <v>-568.62599999999998</v>
      </c>
      <c r="Q14" s="12">
        <f>+'Productos Exportados'!Q13-'Productos Importados'!Q12</f>
        <v>-150.23000000000002</v>
      </c>
      <c r="R14" s="12">
        <f>+'Productos Exportados'!R13-'Productos Importados'!R12</f>
        <v>-354.07000000000005</v>
      </c>
      <c r="S14" s="12">
        <f>+'Productos Exportados'!S13-'Productos Importados'!S12</f>
        <v>-388.01800000000003</v>
      </c>
      <c r="T14" s="12">
        <f>+'Productos Exportados'!T13-'Productos Importados'!T12</f>
        <v>-383.72799999999995</v>
      </c>
      <c r="U14" s="12">
        <f>+'Productos Exportados'!U13-'Productos Importados'!U12</f>
        <v>145.24700000000001</v>
      </c>
      <c r="V14" s="12">
        <f>+'Productos Exportados'!V13-'Productos Importados'!V12</f>
        <v>-130.88600000000002</v>
      </c>
      <c r="W14" s="13">
        <f>+'Productos Exportados'!W13-'Productos Importados'!W12</f>
        <v>-140.44100000000003</v>
      </c>
    </row>
    <row r="15" spans="1:23" x14ac:dyDescent="0.25">
      <c r="A15" s="29" t="s">
        <v>9</v>
      </c>
      <c r="B15" s="12">
        <f>+'Productos Exportados'!B14-'Productos Importados'!B13</f>
        <v>-21.442000000000007</v>
      </c>
      <c r="C15" s="12">
        <f>+'Productos Exportados'!C14-'Productos Importados'!C13</f>
        <v>81.55</v>
      </c>
      <c r="D15" s="12">
        <f>+'Productos Exportados'!D14-'Productos Importados'!D13</f>
        <v>99.406999999999996</v>
      </c>
      <c r="E15" s="12">
        <f>+'Productos Exportados'!E14-'Productos Importados'!E13</f>
        <v>-183.501</v>
      </c>
      <c r="F15" s="12">
        <f>+'Productos Exportados'!F14-'Productos Importados'!F13</f>
        <v>-15.386000000000001</v>
      </c>
      <c r="G15" s="12">
        <f>+'Productos Exportados'!G14-'Productos Importados'!G13</f>
        <v>34.501999999999995</v>
      </c>
      <c r="H15" s="12">
        <f>+'Productos Exportados'!H14-'Productos Importados'!H13</f>
        <v>78.160000000000011</v>
      </c>
      <c r="I15" s="12">
        <f>+'Productos Exportados'!I14-'Productos Importados'!I13</f>
        <v>-386.85700000000003</v>
      </c>
      <c r="J15" s="12">
        <f>+'Productos Exportados'!J14-'Productos Importados'!J13</f>
        <v>-128.422</v>
      </c>
      <c r="K15" s="12">
        <f>+'Productos Exportados'!K14-'Productos Importados'!K13</f>
        <v>-8.4350000000000023</v>
      </c>
      <c r="L15" s="12">
        <f>+'Productos Exportados'!L14-'Productos Importados'!L13</f>
        <v>-22.437000000000001</v>
      </c>
      <c r="M15" s="12">
        <f>+'Productos Exportados'!M14-'Productos Importados'!M13</f>
        <v>-330.798</v>
      </c>
      <c r="N15" s="12">
        <f>+'Productos Exportados'!N14-'Productos Importados'!N13</f>
        <v>-381.74099999999999</v>
      </c>
      <c r="O15" s="12">
        <f>+'Productos Exportados'!O14-'Productos Importados'!O13</f>
        <v>-67.385999999999967</v>
      </c>
      <c r="P15" s="12">
        <f>+'Productos Exportados'!P14-'Productos Importados'!P13</f>
        <v>-1006.3040000000001</v>
      </c>
      <c r="Q15" s="12">
        <f>+'Productos Exportados'!Q14-'Productos Importados'!Q13</f>
        <v>-1029.6569999999999</v>
      </c>
      <c r="R15" s="12">
        <f>+'Productos Exportados'!R14-'Productos Importados'!R13</f>
        <v>-995.40200000000004</v>
      </c>
      <c r="S15" s="12">
        <f>+'Productos Exportados'!S14-'Productos Importados'!S13</f>
        <v>-1850.1989999999998</v>
      </c>
      <c r="T15" s="12">
        <f>+'Productos Exportados'!T14-'Productos Importados'!T13</f>
        <v>-4371.0909999999994</v>
      </c>
      <c r="U15" s="12">
        <f>+'Productos Exportados'!U14-'Productos Importados'!U13</f>
        <v>-3131.78</v>
      </c>
      <c r="V15" s="12">
        <f>+'Productos Exportados'!V14-'Productos Importados'!V13</f>
        <v>-2302.5940000000001</v>
      </c>
      <c r="W15" s="13">
        <f>+'Productos Exportados'!W14-'Productos Importados'!W13</f>
        <v>-2692.8759999999997</v>
      </c>
    </row>
    <row r="16" spans="1:23" x14ac:dyDescent="0.25">
      <c r="A16" s="29" t="s">
        <v>11</v>
      </c>
      <c r="B16" s="12">
        <f>+'Productos Exportados'!B15-'Productos Importados'!B14</f>
        <v>1266.1439999999998</v>
      </c>
      <c r="C16" s="12">
        <f>+'Productos Exportados'!C15-'Productos Importados'!C14</f>
        <v>-33.652999999999999</v>
      </c>
      <c r="D16" s="12">
        <f>+'Productos Exportados'!D15-'Productos Importados'!D14</f>
        <v>-93.302000000000021</v>
      </c>
      <c r="E16" s="12">
        <f>+'Productos Exportados'!E15-'Productos Importados'!E14</f>
        <v>-250.03800000000001</v>
      </c>
      <c r="F16" s="12">
        <f>+'Productos Exportados'!F15-'Productos Importados'!F14</f>
        <v>-181.32800000000003</v>
      </c>
      <c r="G16" s="12">
        <f>+'Productos Exportados'!G15-'Productos Importados'!G14</f>
        <v>-121.46000000000004</v>
      </c>
      <c r="H16" s="12">
        <f>+'Productos Exportados'!H15-'Productos Importados'!H14</f>
        <v>-335.78699999999998</v>
      </c>
      <c r="I16" s="12">
        <f>+'Productos Exportados'!I15-'Productos Importados'!I14</f>
        <v>-550.428</v>
      </c>
      <c r="J16" s="12">
        <f>+'Productos Exportados'!J15-'Productos Importados'!J14</f>
        <v>-503.59500000000003</v>
      </c>
      <c r="K16" s="12">
        <f>+'Productos Exportados'!K15-'Productos Importados'!K14</f>
        <v>-657.53599999999994</v>
      </c>
      <c r="L16" s="12">
        <f>+'Productos Exportados'!L15-'Productos Importados'!L14</f>
        <v>-308.88499999999999</v>
      </c>
      <c r="M16" s="12">
        <f>+'Productos Exportados'!M15-'Productos Importados'!M14</f>
        <v>-258.036</v>
      </c>
      <c r="N16" s="12">
        <f>+'Productos Exportados'!N15-'Productos Importados'!N14</f>
        <v>-176.827</v>
      </c>
      <c r="O16" s="12">
        <f>+'Productos Exportados'!O15-'Productos Importados'!O14</f>
        <v>-538.149</v>
      </c>
      <c r="P16" s="12">
        <f>+'Productos Exportados'!P15-'Productos Importados'!P14</f>
        <v>-772.54700000000003</v>
      </c>
      <c r="Q16" s="12">
        <f>+'Productos Exportados'!Q15-'Productos Importados'!Q14</f>
        <v>-865.08799999999997</v>
      </c>
      <c r="R16" s="12">
        <f>+'Productos Exportados'!R15-'Productos Importados'!R14</f>
        <v>-424.892</v>
      </c>
      <c r="S16" s="12">
        <f>+'Productos Exportados'!S15-'Productos Importados'!S14</f>
        <v>-574.65099999999995</v>
      </c>
      <c r="T16" s="12">
        <f>+'Productos Exportados'!T15-'Productos Importados'!T14</f>
        <v>-116.13</v>
      </c>
      <c r="U16" s="12">
        <f>+'Productos Exportados'!U15-'Productos Importados'!U14</f>
        <v>-405.06299999999999</v>
      </c>
      <c r="V16" s="12">
        <f>+'Productos Exportados'!V15-'Productos Importados'!V14</f>
        <v>-1183.144</v>
      </c>
      <c r="W16" s="13">
        <f>+'Productos Exportados'!W15-'Productos Importados'!W14</f>
        <v>-213.27100000000002</v>
      </c>
    </row>
    <row r="17" spans="1:23" x14ac:dyDescent="0.25">
      <c r="A17" s="29" t="s">
        <v>10</v>
      </c>
      <c r="B17" s="12">
        <f>+'Productos Exportados'!B16-'Productos Importados'!B15</f>
        <v>25.018999999999998</v>
      </c>
      <c r="C17" s="12">
        <f>+'Productos Exportados'!C16-'Productos Importados'!C15</f>
        <v>-5.713000000000001</v>
      </c>
      <c r="D17" s="12">
        <f>+'Productos Exportados'!D16-'Productos Importados'!D15</f>
        <v>-12.242000000000001</v>
      </c>
      <c r="E17" s="12">
        <f>+'Productos Exportados'!E16-'Productos Importados'!E15</f>
        <v>-112.626</v>
      </c>
      <c r="F17" s="12">
        <f>+'Productos Exportados'!F16-'Productos Importados'!F15</f>
        <v>-10.591000000000001</v>
      </c>
      <c r="G17" s="12">
        <f>+'Productos Exportados'!G16-'Productos Importados'!G15</f>
        <v>-3.4670000000000001</v>
      </c>
      <c r="H17" s="12">
        <f>+'Productos Exportados'!H16-'Productos Importados'!H15</f>
        <v>2.4369999999999998</v>
      </c>
      <c r="I17" s="12">
        <f>+'Productos Exportados'!I16-'Productos Importados'!I15</f>
        <v>-2.3490000000000002</v>
      </c>
      <c r="J17" s="12">
        <f>+'Productos Exportados'!J16-'Productos Importados'!J15</f>
        <v>-11.976000000000001</v>
      </c>
      <c r="K17" s="12">
        <f>+'Productos Exportados'!K16-'Productos Importados'!K15</f>
        <v>-67.228999999999999</v>
      </c>
      <c r="L17" s="12">
        <f>+'Productos Exportados'!L16-'Productos Importados'!L15</f>
        <v>-173.303</v>
      </c>
      <c r="M17" s="12">
        <f>+'Productos Exportados'!M16-'Productos Importados'!M15</f>
        <v>-326.54900000000004</v>
      </c>
      <c r="N17" s="12">
        <f>+'Productos Exportados'!N16-'Productos Importados'!N15</f>
        <v>-203.29599999999999</v>
      </c>
      <c r="O17" s="12">
        <f>+'Productos Exportados'!O16-'Productos Importados'!O15</f>
        <v>-538.41</v>
      </c>
      <c r="P17" s="12">
        <f>+'Productos Exportados'!P16-'Productos Importados'!P15</f>
        <v>-2771.0259999999998</v>
      </c>
      <c r="Q17" s="12">
        <f>+'Productos Exportados'!Q16-'Productos Importados'!Q15</f>
        <v>-1741.6610000000001</v>
      </c>
      <c r="R17" s="12">
        <f>+'Productos Exportados'!R16-'Productos Importados'!R15</f>
        <v>-1544.2630000000001</v>
      </c>
      <c r="S17" s="12">
        <f>+'Productos Exportados'!S16-'Productos Importados'!S15</f>
        <v>-147.32900000000001</v>
      </c>
      <c r="T17" s="12">
        <f>+'Productos Exportados'!T16-'Productos Importados'!T15</f>
        <v>-6.0520000000000005</v>
      </c>
      <c r="U17" s="12">
        <f>+'Productos Exportados'!U16-'Productos Importados'!U15</f>
        <v>-480.21799999999996</v>
      </c>
      <c r="V17" s="12">
        <f>+'Productos Exportados'!V16-'Productos Importados'!V15</f>
        <v>-151.04599999999999</v>
      </c>
      <c r="W17" s="13">
        <f>+'Productos Exportados'!W16-'Productos Importados'!W15</f>
        <v>-129.53700000000001</v>
      </c>
    </row>
    <row r="18" spans="1:23" x14ac:dyDescent="0.25">
      <c r="A18" s="29" t="s">
        <v>3</v>
      </c>
      <c r="B18" s="12">
        <f>+'Productos Exportados'!B17-'Productos Importados'!B16</f>
        <v>-488.84</v>
      </c>
      <c r="C18" s="12">
        <f>+'Productos Exportados'!C17-'Productos Importados'!C16</f>
        <v>-1408.711</v>
      </c>
      <c r="D18" s="12">
        <f>+'Productos Exportados'!D17-'Productos Importados'!D16</f>
        <v>-1043.193</v>
      </c>
      <c r="E18" s="12">
        <f>+'Productos Exportados'!E17-'Productos Importados'!E16</f>
        <v>-933.48099999999999</v>
      </c>
      <c r="F18" s="12">
        <f>+'Productos Exportados'!F17-'Productos Importados'!F16</f>
        <v>-676.73900000000003</v>
      </c>
      <c r="G18" s="12">
        <f>+'Productos Exportados'!G17-'Productos Importados'!G16</f>
        <v>-390.62599999999998</v>
      </c>
      <c r="H18" s="12">
        <f>+'Productos Exportados'!H17-'Productos Importados'!H16</f>
        <v>-492.44699999999995</v>
      </c>
      <c r="I18" s="12">
        <f>+'Productos Exportados'!I17-'Productos Importados'!I16</f>
        <v>-704.73700000000008</v>
      </c>
      <c r="J18" s="12">
        <f>+'Productos Exportados'!J17-'Productos Importados'!J16</f>
        <v>-899.84199999999998</v>
      </c>
      <c r="K18" s="12">
        <f>+'Productos Exportados'!K17-'Productos Importados'!K16</f>
        <v>-2786.9059999999999</v>
      </c>
      <c r="L18" s="12">
        <f>+'Productos Exportados'!L17-'Productos Importados'!L16</f>
        <v>-2789.9650000000001</v>
      </c>
      <c r="M18" s="12">
        <f>+'Productos Exportados'!M17-'Productos Importados'!M16</f>
        <v>-4598.1810000000005</v>
      </c>
      <c r="N18" s="12">
        <f>+'Productos Exportados'!N17-'Productos Importados'!N16</f>
        <v>-2579.4720000000002</v>
      </c>
      <c r="O18" s="12">
        <f>+'Productos Exportados'!O17-'Productos Importados'!O16</f>
        <v>-4702.3630000000003</v>
      </c>
      <c r="P18" s="12">
        <f>+'Productos Exportados'!P17-'Productos Importados'!P16</f>
        <v>-2628.6980000000003</v>
      </c>
      <c r="Q18" s="12">
        <f>+'Productos Exportados'!Q17-'Productos Importados'!Q16</f>
        <v>-2134.6849999999999</v>
      </c>
      <c r="R18" s="12">
        <f>+'Productos Exportados'!R17-'Productos Importados'!R16</f>
        <v>-3167.75</v>
      </c>
      <c r="S18" s="12">
        <f>+'Productos Exportados'!S17-'Productos Importados'!S16</f>
        <v>-2604.6089999999999</v>
      </c>
      <c r="T18" s="12">
        <f>+'Productos Exportados'!T17-'Productos Importados'!T16</f>
        <v>-4707.6530000000002</v>
      </c>
      <c r="U18" s="12">
        <f>+'Productos Exportados'!U17-'Productos Importados'!U16</f>
        <v>-2601.5119999999997</v>
      </c>
      <c r="V18" s="12">
        <f>+'Productos Exportados'!V17-'Productos Importados'!V16</f>
        <v>-6221.0050000000001</v>
      </c>
      <c r="W18" s="13">
        <f>+'Productos Exportados'!W17-'Productos Importados'!W16</f>
        <v>-2966.3270000000002</v>
      </c>
    </row>
    <row r="19" spans="1:23" ht="15.75" thickBot="1" x14ac:dyDescent="0.3">
      <c r="A19" s="30" t="s">
        <v>6</v>
      </c>
      <c r="B19" s="14">
        <f>+'Productos Exportados'!B18-'Productos Importados'!B17</f>
        <v>-3234.8620000000001</v>
      </c>
      <c r="C19" s="14">
        <f>+'Productos Exportados'!C18-'Productos Importados'!C17</f>
        <v>-2233.1750000000002</v>
      </c>
      <c r="D19" s="14">
        <f>+'Productos Exportados'!D18-'Productos Importados'!D17</f>
        <v>-2380.654</v>
      </c>
      <c r="E19" s="14">
        <f>+'Productos Exportados'!E18-'Productos Importados'!E17</f>
        <v>-3784.2440000000001</v>
      </c>
      <c r="F19" s="14">
        <f>+'Productos Exportados'!F18-'Productos Importados'!F17</f>
        <v>-6998.3739999999998</v>
      </c>
      <c r="G19" s="14">
        <f>+'Productos Exportados'!G18-'Productos Importados'!G17</f>
        <v>-6147.19</v>
      </c>
      <c r="H19" s="14">
        <f>+'Productos Exportados'!H18-'Productos Importados'!H17</f>
        <v>-6390.4470000000001</v>
      </c>
      <c r="I19" s="14">
        <f>+'Productos Exportados'!I18-'Productos Importados'!I17</f>
        <v>-7058.7749999999996</v>
      </c>
      <c r="J19" s="14">
        <f>+'Productos Exportados'!J18-'Productos Importados'!J17</f>
        <v>-4890.8559999999998</v>
      </c>
      <c r="K19" s="14">
        <f>+'Productos Exportados'!K18-'Productos Importados'!K17</f>
        <v>-3910.9690000000001</v>
      </c>
      <c r="L19" s="14">
        <f>+'Productos Exportados'!L18-'Productos Importados'!L17</f>
        <v>-2449.895</v>
      </c>
      <c r="M19" s="14">
        <f>+'Productos Exportados'!M18-'Productos Importados'!M17</f>
        <v>-1893.326</v>
      </c>
      <c r="N19" s="14">
        <f>+'Productos Exportados'!N18-'Productos Importados'!N17</f>
        <v>-653.13200000000006</v>
      </c>
      <c r="O19" s="14">
        <f>+'Productos Exportados'!O18-'Productos Importados'!O17</f>
        <v>-1813.3020000000001</v>
      </c>
      <c r="P19" s="14">
        <f>+'Productos Exportados'!P18-'Productos Importados'!P17</f>
        <v>-1278.9449999999999</v>
      </c>
      <c r="Q19" s="14">
        <f>+'Productos Exportados'!Q18-'Productos Importados'!Q17</f>
        <v>-602.03099999999995</v>
      </c>
      <c r="R19" s="14">
        <f>+'Productos Exportados'!R18-'Productos Importados'!R17</f>
        <v>-1955.3239999999998</v>
      </c>
      <c r="S19" s="14">
        <f>+'Productos Exportados'!S18-'Productos Importados'!S17</f>
        <v>-1175.558</v>
      </c>
      <c r="T19" s="14">
        <f>+'Productos Exportados'!T18-'Productos Importados'!T17</f>
        <v>-601.01900000000012</v>
      </c>
      <c r="U19" s="14">
        <f>+'Productos Exportados'!U18-'Productos Importados'!U17</f>
        <v>-290.04700000000003</v>
      </c>
      <c r="V19" s="14">
        <f>+'Productos Exportados'!V18-'Productos Importados'!V17</f>
        <v>433.36600000000004</v>
      </c>
      <c r="W19" s="15">
        <f>+'Productos Exportados'!W18-'Productos Importados'!W17</f>
        <v>667.95399999999995</v>
      </c>
    </row>
  </sheetData>
  <conditionalFormatting sqref="B9:W19">
    <cfRule type="cellIs" priority="2" operator="between">
      <formula>"-"</formula>
      <formula>"-"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7CA8C1F-5402-4127-A927-50086BB2DC75}">
            <xm:f>NOT(ISERROR(SEARCH("-",B9)))</xm:f>
            <xm:f>"-"</xm:f>
            <x14:dxf/>
          </x14:cfRule>
          <xm:sqref>B9:W19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showGridLines="0" workbookViewId="0">
      <pane xSplit="1" topLeftCell="B1" activePane="topRight" state="frozen"/>
      <selection activeCell="A31" sqref="A31"/>
      <selection pane="topRight" activeCell="B9" sqref="B9"/>
    </sheetView>
  </sheetViews>
  <sheetFormatPr baseColWidth="10" defaultRowHeight="15" x14ac:dyDescent="0.25"/>
  <cols>
    <col min="1" max="1" width="52.42578125" style="1" customWidth="1"/>
    <col min="2" max="4" width="19.28515625" style="1" bestFit="1" customWidth="1"/>
    <col min="5" max="5" width="18.42578125" style="1" customWidth="1"/>
    <col min="6" max="23" width="19.28515625" style="1" bestFit="1" customWidth="1"/>
    <col min="24" max="16384" width="11.42578125" style="1"/>
  </cols>
  <sheetData>
    <row r="1" spans="1:23" s="8" customFormat="1" x14ac:dyDescent="0.25"/>
    <row r="2" spans="1:23" s="8" customFormat="1" x14ac:dyDescent="0.25"/>
    <row r="3" spans="1:23" s="8" customFormat="1" x14ac:dyDescent="0.25"/>
    <row r="4" spans="1:23" s="8" customFormat="1" ht="27.75" customHeight="1" x14ac:dyDescent="0.25">
      <c r="A4" s="68" t="s">
        <v>18</v>
      </c>
    </row>
    <row r="5" spans="1:23" ht="18.75" x14ac:dyDescent="0.25">
      <c r="A5" s="68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7" spans="1:23" s="8" customFormat="1" ht="22.5" customHeight="1" thickBot="1" x14ac:dyDescent="0.3">
      <c r="A7" s="32" t="s">
        <v>0</v>
      </c>
      <c r="B7" s="32">
        <v>1995</v>
      </c>
      <c r="C7" s="32">
        <v>1996</v>
      </c>
      <c r="D7" s="32">
        <v>1997</v>
      </c>
      <c r="E7" s="32">
        <v>1998</v>
      </c>
      <c r="F7" s="32">
        <v>1999</v>
      </c>
      <c r="G7" s="32">
        <v>2000</v>
      </c>
      <c r="H7" s="32">
        <v>2001</v>
      </c>
      <c r="I7" s="32">
        <v>2002</v>
      </c>
      <c r="J7" s="32">
        <v>2003</v>
      </c>
      <c r="K7" s="32">
        <v>2004</v>
      </c>
      <c r="L7" s="32">
        <v>2005</v>
      </c>
      <c r="M7" s="32">
        <v>2006</v>
      </c>
      <c r="N7" s="32">
        <v>2007</v>
      </c>
      <c r="O7" s="32">
        <v>2008</v>
      </c>
      <c r="P7" s="32">
        <v>2009</v>
      </c>
      <c r="Q7" s="32">
        <v>2010</v>
      </c>
      <c r="R7" s="32">
        <v>2011</v>
      </c>
      <c r="S7" s="32">
        <v>2012</v>
      </c>
      <c r="T7" s="32">
        <v>2013</v>
      </c>
      <c r="U7" s="32">
        <v>2014</v>
      </c>
      <c r="V7" s="32">
        <v>2015</v>
      </c>
      <c r="W7" s="32">
        <v>2016</v>
      </c>
    </row>
    <row r="8" spans="1:23" x14ac:dyDescent="0.25">
      <c r="A8" s="35" t="s">
        <v>1</v>
      </c>
      <c r="B8" s="40">
        <f>+SUM(B9:B18)</f>
        <v>0.336298626202305</v>
      </c>
      <c r="C8" s="40">
        <f t="shared" ref="C8:W8" si="0">+SUM(C9:C18)</f>
        <v>0.32350900558342227</v>
      </c>
      <c r="D8" s="40">
        <f t="shared" si="0"/>
        <v>0.39332007805942953</v>
      </c>
      <c r="E8" s="40">
        <f t="shared" si="0"/>
        <v>0.34380495163694497</v>
      </c>
      <c r="F8" s="40">
        <f t="shared" si="0"/>
        <v>0.22953150852897544</v>
      </c>
      <c r="G8" s="40">
        <f t="shared" si="0"/>
        <v>0.17515868930780296</v>
      </c>
      <c r="H8" s="40">
        <f t="shared" si="0"/>
        <v>0.10189801958129535</v>
      </c>
      <c r="I8" s="40">
        <f t="shared" si="0"/>
        <v>2.4043437577609277E-2</v>
      </c>
      <c r="J8" s="40">
        <f t="shared" si="0"/>
        <v>3.1172818420644587E-2</v>
      </c>
      <c r="K8" s="40">
        <f t="shared" si="0"/>
        <v>3.3975297065703701E-2</v>
      </c>
      <c r="L8" s="40">
        <f t="shared" si="0"/>
        <v>3.7563298883768442E-2</v>
      </c>
      <c r="M8" s="40">
        <f t="shared" si="0"/>
        <v>5.4447643083820121E-2</v>
      </c>
      <c r="N8" s="40">
        <f t="shared" si="0"/>
        <v>6.5313557430796046E-2</v>
      </c>
      <c r="O8" s="40">
        <f t="shared" si="0"/>
        <v>8.0603994313127647E-2</v>
      </c>
      <c r="P8" s="40">
        <f t="shared" si="0"/>
        <v>7.942994162231691E-2</v>
      </c>
      <c r="Q8" s="40">
        <f t="shared" si="0"/>
        <v>0.10925920570928531</v>
      </c>
      <c r="R8" s="40">
        <f t="shared" si="0"/>
        <v>0.16649619789299511</v>
      </c>
      <c r="S8" s="40">
        <f t="shared" si="0"/>
        <v>0.20966828627552855</v>
      </c>
      <c r="T8" s="40">
        <f t="shared" si="0"/>
        <v>0.21978165657419338</v>
      </c>
      <c r="U8" s="40">
        <f t="shared" si="0"/>
        <v>0.29082482786472108</v>
      </c>
      <c r="V8" s="40">
        <f t="shared" si="0"/>
        <v>0.27588275143633528</v>
      </c>
      <c r="W8" s="40">
        <f t="shared" si="0"/>
        <v>0.2854653597252203</v>
      </c>
    </row>
    <row r="9" spans="1:23" x14ac:dyDescent="0.25">
      <c r="A9" s="29" t="s">
        <v>2</v>
      </c>
      <c r="B9" s="41">
        <f>(+'Productos Exportados'!B9/'Indicadores por Habitante'!B$23)*1000</f>
        <v>5.2892300059158544E-3</v>
      </c>
      <c r="C9" s="41">
        <f>(+'Productos Exportados'!C9/'Indicadores por Habitante'!C$23)*1000</f>
        <v>9.8639147526600381E-3</v>
      </c>
      <c r="D9" s="41">
        <f>(+'Productos Exportados'!D9/'Indicadores por Habitante'!D$23)*1000</f>
        <v>4.0547637675226261E-2</v>
      </c>
      <c r="E9" s="41">
        <f>(+'Productos Exportados'!E9/'Indicadores por Habitante'!E$23)*1000</f>
        <v>6.1733407757402579E-3</v>
      </c>
      <c r="F9" s="41">
        <f>(+'Productos Exportados'!F9/'Indicadores por Habitante'!F$23)*1000</f>
        <v>3.0769580817380008E-3</v>
      </c>
      <c r="G9" s="41">
        <f>(+'Productos Exportados'!G9/'Indicadores por Habitante'!G$23)*1000</f>
        <v>0</v>
      </c>
      <c r="H9" s="41">
        <f>(+'Productos Exportados'!H9/'Indicadores por Habitante'!H$23)*1000</f>
        <v>3.3077257373968112E-3</v>
      </c>
      <c r="I9" s="41">
        <f>(+'Productos Exportados'!I9/'Indicadores por Habitante'!I$23)*1000</f>
        <v>6.8378427607811935E-3</v>
      </c>
      <c r="J9" s="41">
        <f>(+'Productos Exportados'!J9/'Indicadores por Habitante'!J$23)*1000</f>
        <v>4.6014525713769846E-3</v>
      </c>
      <c r="K9" s="41">
        <f>(+'Productos Exportados'!K9/'Indicadores por Habitante'!K$23)*1000</f>
        <v>2.3130397687772153E-3</v>
      </c>
      <c r="L9" s="41">
        <f>(+'Productos Exportados'!L9/'Indicadores por Habitante'!L$23)*1000</f>
        <v>0</v>
      </c>
      <c r="M9" s="41">
        <f>(+'Productos Exportados'!M9/'Indicadores por Habitante'!M$23)*1000</f>
        <v>0</v>
      </c>
      <c r="N9" s="41">
        <f>(+'Productos Exportados'!N9/'Indicadores por Habitante'!N$23)*1000</f>
        <v>1.2065491762467618E-6</v>
      </c>
      <c r="O9" s="41">
        <f>(+'Productos Exportados'!O9/'Indicadores por Habitante'!O$23)*1000</f>
        <v>2.8345725252039056E-3</v>
      </c>
      <c r="P9" s="41">
        <f>(+'Productos Exportados'!P9/'Indicadores por Habitante'!P$23)*1000</f>
        <v>1.7385733804737305E-2</v>
      </c>
      <c r="Q9" s="41">
        <f>(+'Productos Exportados'!Q9/'Indicadores por Habitante'!Q$23)*1000</f>
        <v>8.0538859682830755E-3</v>
      </c>
      <c r="R9" s="41">
        <f>(+'Productos Exportados'!R9/'Indicadores por Habitante'!R$23)*1000</f>
        <v>7.8893288705010178E-3</v>
      </c>
      <c r="S9" s="41">
        <f>(+'Productos Exportados'!S9/'Indicadores por Habitante'!S$23)*1000</f>
        <v>2.0369146995384873E-2</v>
      </c>
      <c r="T9" s="41">
        <f>(+'Productos Exportados'!T9/'Indicadores por Habitante'!T$23)*1000</f>
        <v>8.1820647226552856E-2</v>
      </c>
      <c r="U9" s="41">
        <f>(+'Productos Exportados'!U9/'Indicadores por Habitante'!U$23)*1000</f>
        <v>0.10085750666461582</v>
      </c>
      <c r="V9" s="41">
        <f>(+'Productos Exportados'!V9/'Indicadores por Habitante'!V$23)*1000</f>
        <v>0.11318885045568876</v>
      </c>
      <c r="W9" s="41">
        <f>(+'Productos Exportados'!W9/'Indicadores por Habitante'!W$23)*1000</f>
        <v>0.14115174399584077</v>
      </c>
    </row>
    <row r="10" spans="1:23" x14ac:dyDescent="0.25">
      <c r="A10" s="29" t="s">
        <v>4</v>
      </c>
      <c r="B10" s="41">
        <f>(+'Productos Exportados'!B10/'Indicadores por Habitante'!B$23)*1000</f>
        <v>0.19458919181225198</v>
      </c>
      <c r="C10" s="41">
        <f>(+'Productos Exportados'!C10/'Indicadores por Habitante'!C$23)*1000</f>
        <v>0.22093133218013528</v>
      </c>
      <c r="D10" s="41">
        <f>(+'Productos Exportados'!D10/'Indicadores por Habitante'!D$23)*1000</f>
        <v>0.23710255369834071</v>
      </c>
      <c r="E10" s="41">
        <f>(+'Productos Exportados'!E10/'Indicadores por Habitante'!E$23)*1000</f>
        <v>0.1855559765841843</v>
      </c>
      <c r="F10" s="41">
        <f>(+'Productos Exportados'!F10/'Indicadores por Habitante'!F$23)*1000</f>
        <v>0.11853157341566611</v>
      </c>
      <c r="G10" s="41">
        <f>(+'Productos Exportados'!G10/'Indicadores por Habitante'!G$23)*1000</f>
        <v>9.0550589899935141E-2</v>
      </c>
      <c r="H10" s="41">
        <f>(+'Productos Exportados'!H10/'Indicadores por Habitante'!H$23)*1000</f>
        <v>5.014522018562418E-2</v>
      </c>
      <c r="I10" s="41">
        <f>(+'Productos Exportados'!I10/'Indicadores por Habitante'!I$23)*1000</f>
        <v>1.2182587145475033E-2</v>
      </c>
      <c r="J10" s="41">
        <f>(+'Productos Exportados'!J10/'Indicadores por Habitante'!J$23)*1000</f>
        <v>2.3520776227671517E-2</v>
      </c>
      <c r="K10" s="41">
        <f>(+'Productos Exportados'!K10/'Indicadores por Habitante'!K$23)*1000</f>
        <v>2.5081989589008001E-2</v>
      </c>
      <c r="L10" s="41">
        <f>(+'Productos Exportados'!L10/'Indicadores por Habitante'!L$23)*1000</f>
        <v>2.7411042078508901E-2</v>
      </c>
      <c r="M10" s="41">
        <f>(+'Productos Exportados'!M10/'Indicadores por Habitante'!M$23)*1000</f>
        <v>2.6811620045875735E-2</v>
      </c>
      <c r="N10" s="41">
        <f>(+'Productos Exportados'!N10/'Indicadores por Habitante'!N$23)*1000</f>
        <v>3.413516569756106E-2</v>
      </c>
      <c r="O10" s="41">
        <f>(+'Productos Exportados'!O10/'Indicadores por Habitante'!O$23)*1000</f>
        <v>4.593197561358766E-2</v>
      </c>
      <c r="P10" s="41">
        <f>(+'Productos Exportados'!P10/'Indicadores por Habitante'!P$23)*1000</f>
        <v>3.812122111129964E-2</v>
      </c>
      <c r="Q10" s="41">
        <f>(+'Productos Exportados'!Q10/'Indicadores por Habitante'!Q$23)*1000</f>
        <v>3.482365384838499E-2</v>
      </c>
      <c r="R10" s="41">
        <f>(+'Productos Exportados'!R10/'Indicadores por Habitante'!R$23)*1000</f>
        <v>6.0048994669320732E-2</v>
      </c>
      <c r="S10" s="41">
        <f>(+'Productos Exportados'!S10/'Indicadores por Habitante'!S$23)*1000</f>
        <v>5.2154635510937387E-2</v>
      </c>
      <c r="T10" s="41">
        <f>(+'Productos Exportados'!T10/'Indicadores por Habitante'!T$23)*1000</f>
        <v>3.2932303410899526E-2</v>
      </c>
      <c r="U10" s="41">
        <f>(+'Productos Exportados'!U10/'Indicadores por Habitante'!U$23)*1000</f>
        <v>4.7946523700422732E-2</v>
      </c>
      <c r="V10" s="41">
        <f>(+'Productos Exportados'!V10/'Indicadores por Habitante'!V$23)*1000</f>
        <v>4.5117559641274313E-2</v>
      </c>
      <c r="W10" s="41">
        <f>(+'Productos Exportados'!W10/'Indicadores por Habitante'!W$23)*1000</f>
        <v>4.0005368047252604E-2</v>
      </c>
    </row>
    <row r="11" spans="1:23" x14ac:dyDescent="0.25">
      <c r="A11" s="29" t="s">
        <v>5</v>
      </c>
      <c r="B11" s="41">
        <f>(+'Productos Exportados'!B11/'Indicadores por Habitante'!B$23)*1000</f>
        <v>8.4645239786397292E-2</v>
      </c>
      <c r="C11" s="41">
        <f>(+'Productos Exportados'!C11/'Indicadores por Habitante'!C$23)*1000</f>
        <v>7.6435041984025981E-2</v>
      </c>
      <c r="D11" s="41">
        <f>(+'Productos Exportados'!D11/'Indicadores por Habitante'!D$23)*1000</f>
        <v>8.2724235474395932E-2</v>
      </c>
      <c r="E11" s="41">
        <f>(+'Productos Exportados'!E11/'Indicadores por Habitante'!E$23)*1000</f>
        <v>0.11216195013655415</v>
      </c>
      <c r="F11" s="41">
        <f>(+'Productos Exportados'!F11/'Indicadores por Habitante'!F$23)*1000</f>
        <v>9.0836911959331898E-2</v>
      </c>
      <c r="G11" s="41">
        <f>(+'Productos Exportados'!G11/'Indicadores por Habitante'!G$23)*1000</f>
        <v>6.4136838093067458E-2</v>
      </c>
      <c r="H11" s="41">
        <f>(+'Productos Exportados'!H11/'Indicadores por Habitante'!H$23)*1000</f>
        <v>3.4144011175114647E-2</v>
      </c>
      <c r="I11" s="41">
        <f>(+'Productos Exportados'!I11/'Indicadores por Habitante'!I$23)*1000</f>
        <v>4.4656242819781176E-3</v>
      </c>
      <c r="J11" s="41">
        <f>(+'Productos Exportados'!J11/'Indicadores por Habitante'!J$23)*1000</f>
        <v>6.641503316725274E-4</v>
      </c>
      <c r="K11" s="41">
        <f>(+'Productos Exportados'!K11/'Indicadores por Habitante'!K$23)*1000</f>
        <v>4.3160141963051839E-3</v>
      </c>
      <c r="L11" s="41">
        <f>(+'Productos Exportados'!L11/'Indicadores por Habitante'!L$23)*1000</f>
        <v>9.1003220623330321E-3</v>
      </c>
      <c r="M11" s="41">
        <f>(+'Productos Exportados'!M11/'Indicadores por Habitante'!M$23)*1000</f>
        <v>5.8344988415875466E-3</v>
      </c>
      <c r="N11" s="41">
        <f>(+'Productos Exportados'!N11/'Indicadores por Habitante'!N$23)*1000</f>
        <v>1.3029638379682768E-2</v>
      </c>
      <c r="O11" s="41">
        <f>(+'Productos Exportados'!O11/'Indicadores por Habitante'!O$23)*1000</f>
        <v>1.5455619176711009E-2</v>
      </c>
      <c r="P11" s="41">
        <f>(+'Productos Exportados'!P11/'Indicadores por Habitante'!P$23)*1000</f>
        <v>9.1940804509997049E-3</v>
      </c>
      <c r="Q11" s="41">
        <f>(+'Productos Exportados'!Q11/'Indicadores por Habitante'!Q$23)*1000</f>
        <v>1.5008706737464354E-2</v>
      </c>
      <c r="R11" s="41">
        <f>(+'Productos Exportados'!R11/'Indicadores por Habitante'!R$23)*1000</f>
        <v>1.3655759553655378E-2</v>
      </c>
      <c r="S11" s="41">
        <f>(+'Productos Exportados'!S11/'Indicadores por Habitante'!S$23)*1000</f>
        <v>2.28546014611751E-2</v>
      </c>
      <c r="T11" s="41">
        <f>(+'Productos Exportados'!T11/'Indicadores por Habitante'!T$23)*1000</f>
        <v>1.1256934235963859E-2</v>
      </c>
      <c r="U11" s="41">
        <f>(+'Productos Exportados'!U11/'Indicadores por Habitante'!U$23)*1000</f>
        <v>9.6749624599681925E-3</v>
      </c>
      <c r="V11" s="41">
        <f>(+'Productos Exportados'!V11/'Indicadores por Habitante'!V$23)*1000</f>
        <v>1.1471160595397772E-2</v>
      </c>
      <c r="W11" s="41">
        <f>(+'Productos Exportados'!W11/'Indicadores por Habitante'!W$23)*1000</f>
        <v>1.8088706857766524E-2</v>
      </c>
    </row>
    <row r="12" spans="1:23" x14ac:dyDescent="0.25">
      <c r="A12" s="29" t="s">
        <v>8</v>
      </c>
      <c r="B12" s="41">
        <f>(+'Productos Exportados'!B12/'Indicadores por Habitante'!B$23)*1000</f>
        <v>3.0956295475064913E-5</v>
      </c>
      <c r="C12" s="41">
        <f>(+'Productos Exportados'!C12/'Indicadores por Habitante'!C$23)*1000</f>
        <v>0</v>
      </c>
      <c r="D12" s="41">
        <f>(+'Productos Exportados'!D12/'Indicadores por Habitante'!D$23)*1000</f>
        <v>0</v>
      </c>
      <c r="E12" s="41">
        <f>(+'Productos Exportados'!E12/'Indicadores por Habitante'!E$23)*1000</f>
        <v>0</v>
      </c>
      <c r="F12" s="41">
        <f>(+'Productos Exportados'!F12/'Indicadores por Habitante'!F$23)*1000</f>
        <v>7.5032472290136227E-4</v>
      </c>
      <c r="G12" s="41">
        <f>(+'Productos Exportados'!G12/'Indicadores por Habitante'!G$23)*1000</f>
        <v>1.8612471055436052E-5</v>
      </c>
      <c r="H12" s="41">
        <f>(+'Productos Exportados'!H12/'Indicadores por Habitante'!H$23)*1000</f>
        <v>1.243704877261201E-4</v>
      </c>
      <c r="I12" s="41">
        <f>(+'Productos Exportados'!I12/'Indicadores por Habitante'!I$23)*1000</f>
        <v>1.4033789105637266E-5</v>
      </c>
      <c r="J12" s="41">
        <f>(+'Productos Exportados'!J12/'Indicadores por Habitante'!J$23)*1000</f>
        <v>1.6182003475880967E-4</v>
      </c>
      <c r="K12" s="41">
        <f>(+'Productos Exportados'!K12/'Indicadores por Habitante'!K$23)*1000</f>
        <v>2.0675743239273885E-5</v>
      </c>
      <c r="L12" s="41">
        <f>(+'Productos Exportados'!L12/'Indicadores por Habitante'!L$23)*1000</f>
        <v>1.32389517473551E-4</v>
      </c>
      <c r="M12" s="41">
        <f>(+'Productos Exportados'!M12/'Indicadores por Habitante'!M$23)*1000</f>
        <v>8.2753620263541713E-5</v>
      </c>
      <c r="N12" s="41">
        <f>(+'Productos Exportados'!N12/'Indicadores por Habitante'!N$23)*1000</f>
        <v>5.3725585961176573E-6</v>
      </c>
      <c r="O12" s="41">
        <f>(+'Productos Exportados'!O12/'Indicadores por Habitante'!O$23)*1000</f>
        <v>3.2462604395787584E-5</v>
      </c>
      <c r="P12" s="41">
        <f>(+'Productos Exportados'!P12/'Indicadores por Habitante'!P$23)*1000</f>
        <v>4.5510296932565974E-5</v>
      </c>
      <c r="Q12" s="41">
        <f>(+'Productos Exportados'!Q12/'Indicadores por Habitante'!Q$23)*1000</f>
        <v>2.062642453510452E-4</v>
      </c>
      <c r="R12" s="41">
        <f>(+'Productos Exportados'!R12/'Indicadores por Habitante'!R$23)*1000</f>
        <v>8.7719296340519918E-5</v>
      </c>
      <c r="S12" s="41">
        <f>(+'Productos Exportados'!S12/'Indicadores por Habitante'!S$23)*1000</f>
        <v>1.7199842092912511E-4</v>
      </c>
      <c r="T12" s="41">
        <f>(+'Productos Exportados'!T12/'Indicadores por Habitante'!T$23)*1000</f>
        <v>4.8778584043335666E-4</v>
      </c>
      <c r="U12" s="41">
        <f>(+'Productos Exportados'!U12/'Indicadores por Habitante'!U$23)*1000</f>
        <v>2.8995136082497282E-3</v>
      </c>
      <c r="V12" s="41">
        <f>(+'Productos Exportados'!V12/'Indicadores por Habitante'!V$23)*1000</f>
        <v>2.7438932996538311E-3</v>
      </c>
      <c r="W12" s="41">
        <f>(+'Productos Exportados'!W12/'Indicadores por Habitante'!W$23)*1000</f>
        <v>1.530041166243139E-3</v>
      </c>
    </row>
    <row r="13" spans="1:23" x14ac:dyDescent="0.25">
      <c r="A13" s="29" t="s">
        <v>7</v>
      </c>
      <c r="B13" s="41">
        <f>(+'Productos Exportados'!B13/'Indicadores por Habitante'!B$23)*1000</f>
        <v>1.0890211256434907E-3</v>
      </c>
      <c r="C13" s="41">
        <f>(+'Productos Exportados'!C13/'Indicadores por Habitante'!C$23)*1000</f>
        <v>6.6560278238575396E-3</v>
      </c>
      <c r="D13" s="41">
        <f>(+'Productos Exportados'!D13/'Indicadores por Habitante'!D$23)*1000</f>
        <v>1.5301188737636402E-2</v>
      </c>
      <c r="E13" s="41">
        <f>(+'Productos Exportados'!E13/'Indicadores por Habitante'!E$23)*1000</f>
        <v>2.2776097746514588E-2</v>
      </c>
      <c r="F13" s="41">
        <f>(+'Productos Exportados'!F13/'Indicadores por Habitante'!F$23)*1000</f>
        <v>7.1435766278844931E-3</v>
      </c>
      <c r="G13" s="41">
        <f>(+'Productos Exportados'!G13/'Indicadores por Habitante'!G$23)*1000</f>
        <v>7.077950492961223E-4</v>
      </c>
      <c r="H13" s="41">
        <f>(+'Productos Exportados'!H13/'Indicadores por Habitante'!H$23)*1000</f>
        <v>9.0286211627655624E-4</v>
      </c>
      <c r="I13" s="41">
        <f>(+'Productos Exportados'!I13/'Indicadores por Habitante'!I$23)*1000</f>
        <v>6.9926983647054659E-5</v>
      </c>
      <c r="J13" s="41">
        <f>(+'Productos Exportados'!J13/'Indicadores por Habitante'!J$23)*1000</f>
        <v>1.7921592744995161E-6</v>
      </c>
      <c r="K13" s="41">
        <f>(+'Productos Exportados'!K13/'Indicadores por Habitante'!K$23)*1000</f>
        <v>2.0560091250835025E-4</v>
      </c>
      <c r="L13" s="41">
        <f>(+'Productos Exportados'!L13/'Indicadores por Habitante'!L$23)*1000</f>
        <v>3.2311622633823003E-4</v>
      </c>
      <c r="M13" s="41">
        <f>(+'Productos Exportados'!M13/'Indicadores por Habitante'!M$23)*1000</f>
        <v>3.7644603427234732E-3</v>
      </c>
      <c r="N13" s="41">
        <f>(+'Productos Exportados'!N13/'Indicadores por Habitante'!N$23)*1000</f>
        <v>1.2876383869220632E-3</v>
      </c>
      <c r="O13" s="41">
        <f>(+'Productos Exportados'!O13/'Indicadores por Habitante'!O$23)*1000</f>
        <v>3.4841845588371432E-3</v>
      </c>
      <c r="P13" s="41">
        <f>(+'Productos Exportados'!P13/'Indicadores por Habitante'!P$23)*1000</f>
        <v>7.9899140111063804E-3</v>
      </c>
      <c r="Q13" s="41">
        <f>(+'Productos Exportados'!Q13/'Indicadores por Habitante'!Q$23)*1000</f>
        <v>1.6537175993522595E-2</v>
      </c>
      <c r="R13" s="41">
        <f>(+'Productos Exportados'!R13/'Indicadores por Habitante'!R$23)*1000</f>
        <v>1.5513914432660626E-2</v>
      </c>
      <c r="S13" s="41">
        <f>(+'Productos Exportados'!S13/'Indicadores por Habitante'!S$23)*1000</f>
        <v>7.6610355073480066E-3</v>
      </c>
      <c r="T13" s="41">
        <f>(+'Productos Exportados'!T13/'Indicadores por Habitante'!T$23)*1000</f>
        <v>1.0297936874930882E-2</v>
      </c>
      <c r="U13" s="41">
        <f>(+'Productos Exportados'!U13/'Indicadores por Habitante'!U$23)*1000</f>
        <v>1.0693346432856158E-2</v>
      </c>
      <c r="V13" s="41">
        <f>(+'Productos Exportados'!V13/'Indicadores por Habitante'!V$23)*1000</f>
        <v>5.0125712073659521E-3</v>
      </c>
      <c r="W13" s="41">
        <f>(+'Productos Exportados'!W13/'Indicadores por Habitante'!W$23)*1000</f>
        <v>5.2698887914894377E-3</v>
      </c>
    </row>
    <row r="14" spans="1:23" x14ac:dyDescent="0.25">
      <c r="A14" s="29" t="s">
        <v>9</v>
      </c>
      <c r="B14" s="41">
        <f>(+'Productos Exportados'!B14/'Indicadores por Habitante'!B$23)*1000</f>
        <v>4.2431473970132088E-3</v>
      </c>
      <c r="C14" s="41">
        <f>(+'Productos Exportados'!C14/'Indicadores por Habitante'!C$23)*1000</f>
        <v>2.1422163730477396E-3</v>
      </c>
      <c r="D14" s="41">
        <f>(+'Productos Exportados'!D14/'Indicadores por Habitante'!D$23)*1000</f>
        <v>2.572931852053584E-3</v>
      </c>
      <c r="E14" s="41">
        <f>(+'Productos Exportados'!E14/'Indicadores por Habitante'!E$23)*1000</f>
        <v>0</v>
      </c>
      <c r="F14" s="41">
        <f>(+'Productos Exportados'!F14/'Indicadores por Habitante'!F$23)*1000</f>
        <v>4.9055143568976393E-5</v>
      </c>
      <c r="G14" s="41">
        <f>(+'Productos Exportados'!G14/'Indicadores por Habitante'!G$23)*1000</f>
        <v>1.2779322626662395E-3</v>
      </c>
      <c r="H14" s="41">
        <f>(+'Productos Exportados'!H14/'Indicadores por Habitante'!H$23)*1000</f>
        <v>3.7146985114572639E-3</v>
      </c>
      <c r="I14" s="41">
        <f>(+'Productos Exportados'!I14/'Indicadores por Habitante'!I$23)*1000</f>
        <v>0</v>
      </c>
      <c r="J14" s="41">
        <f>(+'Productos Exportados'!J14/'Indicadores por Habitante'!J$23)*1000</f>
        <v>0</v>
      </c>
      <c r="K14" s="41">
        <f>(+'Productos Exportados'!K14/'Indicadores por Habitante'!K$23)*1000</f>
        <v>8.5997874505272076E-4</v>
      </c>
      <c r="L14" s="41">
        <f>(+'Productos Exportados'!L14/'Indicadores por Habitante'!L$23)*1000</f>
        <v>0</v>
      </c>
      <c r="M14" s="41">
        <f>(+'Productos Exportados'!M14/'Indicadores por Habitante'!M$23)*1000</f>
        <v>0</v>
      </c>
      <c r="N14" s="41">
        <f>(+'Productos Exportados'!N14/'Indicadores por Habitante'!N$23)*1000</f>
        <v>1.5990191347089165E-4</v>
      </c>
      <c r="O14" s="41">
        <f>(+'Productos Exportados'!O14/'Indicadores por Habitante'!O$23)*1000</f>
        <v>7.7748949875241693E-3</v>
      </c>
      <c r="P14" s="41">
        <f>(+'Productos Exportados'!P14/'Indicadores por Habitante'!P$23)*1000</f>
        <v>2.061280737570064E-3</v>
      </c>
      <c r="Q14" s="41">
        <f>(+'Productos Exportados'!Q14/'Indicadores por Habitante'!Q$23)*1000</f>
        <v>2.0553912336355347E-3</v>
      </c>
      <c r="R14" s="41">
        <f>(+'Productos Exportados'!R14/'Indicadores por Habitante'!R$23)*1000</f>
        <v>2.0248193702449499E-3</v>
      </c>
      <c r="S14" s="41">
        <f>(+'Productos Exportados'!S14/'Indicadores por Habitante'!S$23)*1000</f>
        <v>8.8875869027281299E-4</v>
      </c>
      <c r="T14" s="41">
        <f>(+'Productos Exportados'!T14/'Indicadores por Habitante'!T$23)*1000</f>
        <v>8.9030200469263348E-4</v>
      </c>
      <c r="U14" s="41">
        <f>(+'Productos Exportados'!U14/'Indicadores por Habitante'!U$23)*1000</f>
        <v>3.9691755577691617E-3</v>
      </c>
      <c r="V14" s="41">
        <f>(+'Productos Exportados'!V14/'Indicadores por Habitante'!V$23)*1000</f>
        <v>9.4665511699847755E-4</v>
      </c>
      <c r="W14" s="41">
        <f>(+'Productos Exportados'!W14/'Indicadores por Habitante'!W$23)*1000</f>
        <v>7.1351046904605231E-4</v>
      </c>
    </row>
    <row r="15" spans="1:23" x14ac:dyDescent="0.25">
      <c r="A15" s="29" t="s">
        <v>11</v>
      </c>
      <c r="B15" s="41">
        <f>(+'Productos Exportados'!B15/'Indicadores por Habitante'!B$23)*1000</f>
        <v>3.4556272460660419E-2</v>
      </c>
      <c r="C15" s="41">
        <f>(+'Productos Exportados'!C15/'Indicadores por Habitante'!C$23)*1000</f>
        <v>1.7048417242280602E-5</v>
      </c>
      <c r="D15" s="41">
        <f>(+'Productos Exportados'!D15/'Indicadores por Habitante'!D$23)*1000</f>
        <v>7.0689560075423517E-3</v>
      </c>
      <c r="E15" s="41">
        <f>(+'Productos Exportados'!E15/'Indicadores por Habitante'!E$23)*1000</f>
        <v>1.3325743248802537E-2</v>
      </c>
      <c r="F15" s="41">
        <f>(+'Productos Exportados'!F15/'Indicadores por Habitante'!F$23)*1000</f>
        <v>8.2535719519149855E-3</v>
      </c>
      <c r="G15" s="41">
        <f>(+'Productos Exportados'!G15/'Indicadores por Habitante'!G$23)*1000</f>
        <v>1.6156245291820342E-2</v>
      </c>
      <c r="H15" s="41">
        <f>(+'Productos Exportados'!H15/'Indicadores por Habitante'!H$23)*1000</f>
        <v>8.1904679625813409E-3</v>
      </c>
      <c r="I15" s="41">
        <f>(+'Productos Exportados'!I15/'Indicadores por Habitante'!I$23)*1000</f>
        <v>0</v>
      </c>
      <c r="J15" s="41">
        <f>(+'Productos Exportados'!J15/'Indicadores por Habitante'!J$23)*1000</f>
        <v>0</v>
      </c>
      <c r="K15" s="41">
        <f>(+'Productos Exportados'!K15/'Indicadores por Habitante'!K$23)*1000</f>
        <v>0</v>
      </c>
      <c r="L15" s="41">
        <f>(+'Productos Exportados'!L15/'Indicadores por Habitante'!L$23)*1000</f>
        <v>9.3264894310356479E-8</v>
      </c>
      <c r="M15" s="41">
        <f>(+'Productos Exportados'!M15/'Indicadores por Habitante'!M$23)*1000</f>
        <v>2.2807929861054094E-6</v>
      </c>
      <c r="N15" s="41">
        <f>(+'Productos Exportados'!N15/'Indicadores por Habitante'!N$23)*1000</f>
        <v>8.5596696277128769E-6</v>
      </c>
      <c r="O15" s="41">
        <f>(+'Productos Exportados'!O15/'Indicadores por Habitante'!O$23)*1000</f>
        <v>1.1812968515750561E-4</v>
      </c>
      <c r="P15" s="41">
        <f>(+'Productos Exportados'!P15/'Indicadores por Habitante'!P$23)*1000</f>
        <v>0</v>
      </c>
      <c r="Q15" s="41">
        <f>(+'Productos Exportados'!Q15/'Indicadores por Habitante'!Q$23)*1000</f>
        <v>2.7450481639208126E-3</v>
      </c>
      <c r="R15" s="41">
        <f>(+'Productos Exportados'!R15/'Indicadores por Habitante'!R$23)*1000</f>
        <v>7.8717155133997143E-4</v>
      </c>
      <c r="S15" s="41">
        <f>(+'Productos Exportados'!S15/'Indicadores por Habitante'!S$23)*1000</f>
        <v>2.7688912046228847E-4</v>
      </c>
      <c r="T15" s="41">
        <f>(+'Productos Exportados'!T15/'Indicadores por Habitante'!T$23)*1000</f>
        <v>2.9177593921906175E-3</v>
      </c>
      <c r="U15" s="41">
        <f>(+'Productos Exportados'!U15/'Indicadores por Habitante'!U$23)*1000</f>
        <v>3.1471753251719245E-4</v>
      </c>
      <c r="V15" s="41">
        <f>(+'Productos Exportados'!V15/'Indicadores por Habitante'!V$23)*1000</f>
        <v>1.7114973516912344E-4</v>
      </c>
      <c r="W15" s="41">
        <f>(+'Productos Exportados'!W15/'Indicadores por Habitante'!W$23)*1000</f>
        <v>2.7972597193697804E-4</v>
      </c>
    </row>
    <row r="16" spans="1:23" x14ac:dyDescent="0.25">
      <c r="A16" s="29" t="s">
        <v>10</v>
      </c>
      <c r="B16" s="41">
        <f>(+'Productos Exportados'!B16/'Indicadores por Habitante'!B$23)*1000</f>
        <v>7.8388812352116969E-4</v>
      </c>
      <c r="C16" s="41">
        <f>(+'Productos Exportados'!C16/'Indicadores por Habitante'!C$23)*1000</f>
        <v>6.4332163060624322E-5</v>
      </c>
      <c r="D16" s="41">
        <f>(+'Productos Exportados'!D16/'Indicadores por Habitante'!D$23)*1000</f>
        <v>1.6282871710512439E-4</v>
      </c>
      <c r="E16" s="41">
        <f>(+'Productos Exportados'!E16/'Indicadores por Habitante'!E$23)*1000</f>
        <v>9.1873165216329651E-5</v>
      </c>
      <c r="F16" s="41">
        <f>(+'Productos Exportados'!F16/'Indicadores por Habitante'!F$23)*1000</f>
        <v>3.8015848561612074E-4</v>
      </c>
      <c r="G16" s="41">
        <f>(+'Productos Exportados'!G16/'Indicadores por Habitante'!G$23)*1000</f>
        <v>0</v>
      </c>
      <c r="H16" s="41">
        <f>(+'Productos Exportados'!H16/'Indicadores por Habitante'!H$23)*1000</f>
        <v>7.4999618386456589E-5</v>
      </c>
      <c r="I16" s="41">
        <f>(+'Productos Exportados'!I16/'Indicadores por Habitante'!I$23)*1000</f>
        <v>0</v>
      </c>
      <c r="J16" s="41">
        <f>(+'Productos Exportados'!J16/'Indicadores por Habitante'!J$23)*1000</f>
        <v>2.4134411563260153E-5</v>
      </c>
      <c r="K16" s="41">
        <f>(+'Productos Exportados'!K16/'Indicadores por Habitante'!K$23)*1000</f>
        <v>3.2481687038685755E-4</v>
      </c>
      <c r="L16" s="41">
        <f>(+'Productos Exportados'!L16/'Indicadores por Habitante'!L$23)*1000</f>
        <v>3.2784941972448061E-4</v>
      </c>
      <c r="M16" s="41">
        <f>(+'Productos Exportados'!M16/'Indicadores por Habitante'!M$23)*1000</f>
        <v>3.3186689863483251E-4</v>
      </c>
      <c r="N16" s="41">
        <f>(+'Productos Exportados'!N16/'Indicadores por Habitante'!N$23)*1000</f>
        <v>0</v>
      </c>
      <c r="O16" s="41">
        <f>(+'Productos Exportados'!O16/'Indicadores por Habitante'!O$23)*1000</f>
        <v>1.1401280601375707E-4</v>
      </c>
      <c r="P16" s="41">
        <f>(+'Productos Exportados'!P16/'Indicadores por Habitante'!P$23)*1000</f>
        <v>2.0847584481517884E-4</v>
      </c>
      <c r="Q16" s="41">
        <f>(+'Productos Exportados'!Q16/'Indicadores por Habitante'!Q$23)*1000</f>
        <v>4.427199334540171E-4</v>
      </c>
      <c r="R16" s="41">
        <f>(+'Productos Exportados'!R16/'Indicadores por Habitante'!R$23)*1000</f>
        <v>1.1723415737710486E-4</v>
      </c>
      <c r="S16" s="41">
        <f>(+'Productos Exportados'!S16/'Indicadores por Habitante'!S$23)*1000</f>
        <v>7.5351280262260222E-5</v>
      </c>
      <c r="T16" s="41">
        <f>(+'Productos Exportados'!T16/'Indicadores por Habitante'!T$23)*1000</f>
        <v>9.9827913569654555E-5</v>
      </c>
      <c r="U16" s="41">
        <f>(+'Productos Exportados'!U16/'Indicadores por Habitante'!U$23)*1000</f>
        <v>5.3348817995431017E-4</v>
      </c>
      <c r="V16" s="41">
        <f>(+'Productos Exportados'!V16/'Indicadores por Habitante'!V$23)*1000</f>
        <v>2.4169039510798045E-3</v>
      </c>
      <c r="W16" s="41">
        <f>(+'Productos Exportados'!W16/'Indicadores por Habitante'!W$23)*1000</f>
        <v>5.7508344802590511E-4</v>
      </c>
    </row>
    <row r="17" spans="1:23" x14ac:dyDescent="0.25">
      <c r="A17" s="29" t="s">
        <v>3</v>
      </c>
      <c r="B17" s="41">
        <f>(+'Productos Exportados'!B17/'Indicadores por Habitante'!B$23)*1000</f>
        <v>6.6956865924868427E-3</v>
      </c>
      <c r="C17" s="41">
        <f>(+'Productos Exportados'!C17/'Indicadores por Habitante'!C$23)*1000</f>
        <v>4.4724907107141021E-3</v>
      </c>
      <c r="D17" s="41">
        <f>(+'Productos Exportados'!D17/'Indicadores por Habitante'!D$23)*1000</f>
        <v>7.4322470381078462E-4</v>
      </c>
      <c r="E17" s="41">
        <f>(+'Productos Exportados'!E17/'Indicadores por Habitante'!E$23)*1000</f>
        <v>9.7043582792115336E-4</v>
      </c>
      <c r="F17" s="41">
        <f>(+'Productos Exportados'!F17/'Indicadores por Habitante'!F$23)*1000</f>
        <v>0</v>
      </c>
      <c r="G17" s="41">
        <f>(+'Productos Exportados'!G17/'Indicadores por Habitante'!G$23)*1000</f>
        <v>4.6871165443202763E-4</v>
      </c>
      <c r="H17" s="41">
        <f>(+'Productos Exportados'!H17/'Indicadores por Habitante'!H$23)*1000</f>
        <v>1.1108568109784935E-3</v>
      </c>
      <c r="I17" s="41">
        <f>(+'Productos Exportados'!I17/'Indicadores por Habitante'!I$23)*1000</f>
        <v>4.4963776370699534E-4</v>
      </c>
      <c r="J17" s="41">
        <f>(+'Productos Exportados'!J17/'Indicadores por Habitante'!J$23)*1000</f>
        <v>7.5739040486048892E-4</v>
      </c>
      <c r="K17" s="41">
        <f>(+'Productos Exportados'!K17/'Indicadores por Habitante'!K$23)*1000</f>
        <v>6.9752310496605161E-4</v>
      </c>
      <c r="L17" s="41">
        <f>(+'Productos Exportados'!L17/'Indicadores por Habitante'!L$23)*1000</f>
        <v>2.6662101660973153E-4</v>
      </c>
      <c r="M17" s="41">
        <f>(+'Productos Exportados'!M17/'Indicadores por Habitante'!M$23)*1000</f>
        <v>2.3122402833380745E-3</v>
      </c>
      <c r="N17" s="41">
        <f>(+'Productos Exportados'!N17/'Indicadores por Habitante'!N$23)*1000</f>
        <v>6.5354898813891589E-3</v>
      </c>
      <c r="O17" s="41">
        <f>(+'Productos Exportados'!O17/'Indicadores por Habitante'!O$23)*1000</f>
        <v>3.3986524577194828E-3</v>
      </c>
      <c r="P17" s="41">
        <f>(+'Productos Exportados'!P17/'Indicadores por Habitante'!P$23)*1000</f>
        <v>2.7383770214397742E-3</v>
      </c>
      <c r="Q17" s="41">
        <f>(+'Productos Exportados'!Q17/'Indicadores por Habitante'!Q$23)*1000</f>
        <v>2.4779901306063355E-2</v>
      </c>
      <c r="R17" s="41">
        <f>(+'Productos Exportados'!R17/'Indicadores por Habitante'!R$23)*1000</f>
        <v>5.3096930951796066E-2</v>
      </c>
      <c r="S17" s="41">
        <f>(+'Productos Exportados'!S17/'Indicadores por Habitante'!S$23)*1000</f>
        <v>8.5658004410862146E-2</v>
      </c>
      <c r="T17" s="41">
        <f>(+'Productos Exportados'!T17/'Indicadores por Habitante'!T$23)*1000</f>
        <v>6.9823449963136469E-2</v>
      </c>
      <c r="U17" s="41">
        <f>(+'Productos Exportados'!U17/'Indicadores por Habitante'!U$23)*1000</f>
        <v>8.9214930191350156E-2</v>
      </c>
      <c r="V17" s="41">
        <f>(+'Productos Exportados'!V17/'Indicadores por Habitante'!V$23)*1000</f>
        <v>8.1307679405635352E-2</v>
      </c>
      <c r="W17" s="41">
        <f>(+'Productos Exportados'!W17/'Indicadores por Habitante'!W$23)*1000</f>
        <v>6.4145887638450624E-2</v>
      </c>
    </row>
    <row r="18" spans="1:23" ht="15.75" thickBot="1" x14ac:dyDescent="0.3">
      <c r="A18" s="30" t="s">
        <v>6</v>
      </c>
      <c r="B18" s="42">
        <f>(+'Productos Exportados'!B18/'Indicadores por Habitante'!B$23)*1000</f>
        <v>4.3759926029398235E-3</v>
      </c>
      <c r="C18" s="42">
        <f>(+'Productos Exportados'!C18/'Indicadores por Habitante'!C$23)*1000</f>
        <v>2.9266011786787081E-3</v>
      </c>
      <c r="D18" s="42">
        <f>(+'Productos Exportados'!D18/'Indicadores por Habitante'!D$23)*1000</f>
        <v>7.0965211933183741E-3</v>
      </c>
      <c r="E18" s="42">
        <f>(+'Productos Exportados'!E18/'Indicadores por Habitante'!E$23)*1000</f>
        <v>2.7495341520117058E-3</v>
      </c>
      <c r="F18" s="42">
        <f>(+'Productos Exportados'!F18/'Indicadores por Habitante'!F$23)*1000</f>
        <v>5.09378140353486E-4</v>
      </c>
      <c r="G18" s="42">
        <f>(+'Productos Exportados'!G18/'Indicadores por Habitante'!G$23)*1000</f>
        <v>1.8419645855301736E-3</v>
      </c>
      <c r="H18" s="42">
        <f>(+'Productos Exportados'!H18/'Indicadores por Habitante'!H$23)*1000</f>
        <v>1.8280697575346377E-4</v>
      </c>
      <c r="I18" s="42">
        <f>(+'Productos Exportados'!I18/'Indicadores por Habitante'!I$23)*1000</f>
        <v>2.3784852915243848E-5</v>
      </c>
      <c r="J18" s="42">
        <f>(+'Productos Exportados'!J18/'Indicadores por Habitante'!J$23)*1000</f>
        <v>1.4413022794664977E-3</v>
      </c>
      <c r="K18" s="42">
        <f>(+'Productos Exportados'!K18/'Indicadores por Habitante'!K$23)*1000</f>
        <v>1.5565813546005851E-4</v>
      </c>
      <c r="L18" s="42">
        <f>(+'Productos Exportados'!L18/'Indicadores por Habitante'!L$23)*1000</f>
        <v>1.8652978862071295E-6</v>
      </c>
      <c r="M18" s="42">
        <f>(+'Productos Exportados'!M18/'Indicadores por Habitante'!M$23)*1000</f>
        <v>1.5307922258410805E-2</v>
      </c>
      <c r="N18" s="42">
        <f>(+'Productos Exportados'!N18/'Indicadores por Habitante'!N$23)*1000</f>
        <v>1.0150584394370023E-2</v>
      </c>
      <c r="O18" s="42">
        <f>(+'Productos Exportados'!O18/'Indicadores por Habitante'!O$23)*1000</f>
        <v>1.459489897977211E-3</v>
      </c>
      <c r="P18" s="42">
        <f>(+'Productos Exportados'!P18/'Indicadores por Habitante'!P$23)*1000</f>
        <v>1.6853483434162988E-3</v>
      </c>
      <c r="Q18" s="42">
        <f>(+'Productos Exportados'!Q18/'Indicadores por Habitante'!Q$23)*1000</f>
        <v>4.6064582792055405E-3</v>
      </c>
      <c r="R18" s="42">
        <f>(+'Productos Exportados'!R18/'Indicadores por Habitante'!R$23)*1000</f>
        <v>1.3274325039758733E-2</v>
      </c>
      <c r="S18" s="42">
        <f>(+'Productos Exportados'!S18/'Indicadores por Habitante'!S$23)*1000</f>
        <v>1.955786487789454E-2</v>
      </c>
      <c r="T18" s="42">
        <f>(+'Productos Exportados'!T18/'Indicadores por Habitante'!T$23)*1000</f>
        <v>9.2547097118235097E-3</v>
      </c>
      <c r="U18" s="42">
        <f>(+'Productos Exportados'!U18/'Indicadores por Habitante'!U$23)*1000</f>
        <v>2.4720663537017611E-2</v>
      </c>
      <c r="V18" s="42">
        <f>(+'Productos Exportados'!V18/'Indicadores por Habitante'!V$23)*1000</f>
        <v>1.3506328028071876E-2</v>
      </c>
      <c r="W18" s="42">
        <f>(+'Productos Exportados'!W18/'Indicadores por Habitante'!W$23)*1000</f>
        <v>1.3705403339168275E-2</v>
      </c>
    </row>
    <row r="20" spans="1:23" x14ac:dyDescent="0.25">
      <c r="A20" s="68" t="s">
        <v>15</v>
      </c>
    </row>
    <row r="21" spans="1:23" ht="23.25" x14ac:dyDescent="0.25">
      <c r="A21" s="69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</row>
    <row r="22" spans="1:23" s="43" customFormat="1" ht="22.5" customHeight="1" x14ac:dyDescent="0.25">
      <c r="A22" s="50" t="s">
        <v>12</v>
      </c>
      <c r="B22" s="50">
        <v>1995</v>
      </c>
      <c r="C22" s="50">
        <v>1996</v>
      </c>
      <c r="D22" s="50">
        <v>1997</v>
      </c>
      <c r="E22" s="50">
        <v>1998</v>
      </c>
      <c r="F22" s="50">
        <v>1999</v>
      </c>
      <c r="G22" s="50">
        <v>2000</v>
      </c>
      <c r="H22" s="50">
        <v>2001</v>
      </c>
      <c r="I22" s="50">
        <v>2002</v>
      </c>
      <c r="J22" s="50">
        <v>2003</v>
      </c>
      <c r="K22" s="50">
        <v>2004</v>
      </c>
      <c r="L22" s="50">
        <v>2005</v>
      </c>
      <c r="M22" s="50">
        <v>2006</v>
      </c>
      <c r="N22" s="50">
        <v>2007</v>
      </c>
      <c r="O22" s="50">
        <v>2008</v>
      </c>
      <c r="P22" s="50">
        <v>2009</v>
      </c>
      <c r="Q22" s="50">
        <v>2010</v>
      </c>
      <c r="R22" s="50">
        <v>2011</v>
      </c>
      <c r="S22" s="50">
        <v>2012</v>
      </c>
      <c r="T22" s="50">
        <v>2013</v>
      </c>
      <c r="U22" s="50">
        <v>2014</v>
      </c>
      <c r="V22" s="50">
        <v>2015</v>
      </c>
      <c r="W22" s="50">
        <v>2016</v>
      </c>
    </row>
    <row r="23" spans="1:23" s="8" customFormat="1" x14ac:dyDescent="0.25">
      <c r="A23" s="51" t="s">
        <v>13</v>
      </c>
      <c r="B23" s="45">
        <v>37472184</v>
      </c>
      <c r="C23" s="45">
        <v>38068050</v>
      </c>
      <c r="D23" s="45">
        <v>38635691</v>
      </c>
      <c r="E23" s="45">
        <v>39184456</v>
      </c>
      <c r="F23" s="45">
        <v>39730798</v>
      </c>
      <c r="G23" s="45">
        <v>40295563</v>
      </c>
      <c r="H23" s="45">
        <v>40813541</v>
      </c>
      <c r="I23" s="45">
        <v>41328824</v>
      </c>
      <c r="J23" s="45">
        <v>41848959</v>
      </c>
      <c r="K23" s="45">
        <v>42368489</v>
      </c>
      <c r="L23" s="45">
        <v>42888592</v>
      </c>
      <c r="M23" s="45">
        <v>43405956</v>
      </c>
      <c r="N23" s="45">
        <v>43926929</v>
      </c>
      <c r="O23" s="45">
        <v>44451147</v>
      </c>
      <c r="P23" s="45">
        <v>44978832</v>
      </c>
      <c r="Q23" s="45">
        <v>45509584</v>
      </c>
      <c r="R23" s="45">
        <v>46044601</v>
      </c>
      <c r="S23" s="45">
        <v>46581823</v>
      </c>
      <c r="T23" s="45">
        <v>47121089</v>
      </c>
      <c r="U23" s="45">
        <v>47661787</v>
      </c>
      <c r="V23" s="45">
        <v>48203405</v>
      </c>
      <c r="W23" s="49">
        <v>48747708</v>
      </c>
    </row>
    <row r="24" spans="1:23" s="8" customFormat="1" x14ac:dyDescent="0.25">
      <c r="A24" s="46" t="s">
        <v>16</v>
      </c>
      <c r="B24" s="47">
        <v>34779000</v>
      </c>
      <c r="C24" s="47">
        <v>35196000</v>
      </c>
      <c r="D24" s="47">
        <v>35604000</v>
      </c>
      <c r="E24" s="47">
        <v>36005000</v>
      </c>
      <c r="F24" s="47">
        <v>36399000</v>
      </c>
      <c r="G24" s="47">
        <v>36784000</v>
      </c>
      <c r="H24" s="47">
        <v>37156000</v>
      </c>
      <c r="I24" s="47">
        <v>37516000</v>
      </c>
      <c r="J24" s="47">
        <v>37870000</v>
      </c>
      <c r="K24" s="47">
        <v>38226000</v>
      </c>
      <c r="L24" s="47">
        <v>38592000</v>
      </c>
      <c r="M24" s="47">
        <v>38971000</v>
      </c>
      <c r="N24" s="47">
        <v>39356000</v>
      </c>
      <c r="O24" s="47">
        <v>39746000</v>
      </c>
      <c r="P24" s="47">
        <v>40134000</v>
      </c>
      <c r="Q24" s="47">
        <v>40788000</v>
      </c>
      <c r="R24" s="47">
        <v>41261000</v>
      </c>
      <c r="S24" s="47">
        <v>41733000</v>
      </c>
      <c r="T24" s="47">
        <v>42203000</v>
      </c>
      <c r="U24" s="47">
        <v>42670000</v>
      </c>
      <c r="V24" s="47">
        <v>43132000</v>
      </c>
      <c r="W24" s="48">
        <v>43600000</v>
      </c>
    </row>
    <row r="25" spans="1:23" x14ac:dyDescent="0.25">
      <c r="A25" t="s">
        <v>17</v>
      </c>
      <c r="B25"/>
      <c r="C25"/>
      <c r="D25"/>
      <c r="E25" t="s">
        <v>14</v>
      </c>
      <c r="F25"/>
      <c r="G25"/>
      <c r="H25"/>
      <c r="I25"/>
      <c r="J25"/>
      <c r="K25"/>
      <c r="L25"/>
      <c r="M25"/>
      <c r="N25"/>
      <c r="O25"/>
      <c r="P25"/>
      <c r="Q25" s="2"/>
      <c r="R25" s="67"/>
      <c r="S25" s="67"/>
      <c r="T25" s="2"/>
      <c r="U25" s="3"/>
      <c r="V25"/>
      <c r="W25"/>
    </row>
    <row r="27" spans="1:23" ht="42" x14ac:dyDescent="0.25">
      <c r="A27" s="53" t="s">
        <v>19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</row>
    <row r="29" spans="1:23" ht="15.75" thickBot="1" x14ac:dyDescent="0.3">
      <c r="A29" s="32" t="s">
        <v>0</v>
      </c>
      <c r="B29" s="32">
        <v>1995</v>
      </c>
      <c r="C29" s="32">
        <v>1996</v>
      </c>
      <c r="D29" s="32">
        <v>1997</v>
      </c>
      <c r="E29" s="32">
        <v>1998</v>
      </c>
      <c r="F29" s="32">
        <v>1999</v>
      </c>
      <c r="G29" s="32">
        <v>2000</v>
      </c>
      <c r="H29" s="32">
        <v>2001</v>
      </c>
      <c r="I29" s="32">
        <v>2002</v>
      </c>
      <c r="J29" s="32">
        <v>2003</v>
      </c>
      <c r="K29" s="32">
        <v>2004</v>
      </c>
      <c r="L29" s="32">
        <v>2005</v>
      </c>
      <c r="M29" s="32">
        <v>2006</v>
      </c>
      <c r="N29" s="32">
        <v>2007</v>
      </c>
      <c r="O29" s="32">
        <v>2008</v>
      </c>
      <c r="P29" s="32">
        <v>2009</v>
      </c>
      <c r="Q29" s="32">
        <v>2010</v>
      </c>
      <c r="R29" s="32">
        <v>2011</v>
      </c>
      <c r="S29" s="32">
        <v>2012</v>
      </c>
      <c r="T29" s="32">
        <v>2013</v>
      </c>
      <c r="U29" s="32">
        <v>2014</v>
      </c>
      <c r="V29" s="32">
        <v>2015</v>
      </c>
      <c r="W29" s="32">
        <v>2016</v>
      </c>
    </row>
    <row r="30" spans="1:23" x14ac:dyDescent="0.25">
      <c r="A30" s="35" t="s">
        <v>1</v>
      </c>
      <c r="B30" s="40">
        <f>+SUM(B31:B40)</f>
        <v>0.13924840889978551</v>
      </c>
      <c r="C30" s="40">
        <f t="shared" ref="C30:W30" si="1">+SUM(C31:C40)</f>
        <v>0.15571343948534269</v>
      </c>
      <c r="D30" s="40">
        <f t="shared" si="1"/>
        <v>0.13463092972764484</v>
      </c>
      <c r="E30" s="40">
        <f t="shared" si="1"/>
        <v>0.17145104681305262</v>
      </c>
      <c r="F30" s="40">
        <f t="shared" si="1"/>
        <v>0.22161497989544535</v>
      </c>
      <c r="G30" s="40">
        <f t="shared" si="1"/>
        <v>0.20244474559146872</v>
      </c>
      <c r="H30" s="40">
        <f t="shared" si="1"/>
        <v>0.20428577858510241</v>
      </c>
      <c r="I30" s="40">
        <f t="shared" si="1"/>
        <v>0.23070218499321443</v>
      </c>
      <c r="J30" s="40">
        <f t="shared" si="1"/>
        <v>0.17223924255798095</v>
      </c>
      <c r="K30" s="40">
        <f t="shared" si="1"/>
        <v>0.20220676267213589</v>
      </c>
      <c r="L30" s="40">
        <f t="shared" si="1"/>
        <v>0.18068625335147398</v>
      </c>
      <c r="M30" s="40">
        <f t="shared" si="1"/>
        <v>0.23700222153844511</v>
      </c>
      <c r="N30" s="40">
        <f t="shared" si="1"/>
        <v>0.17702605615794356</v>
      </c>
      <c r="O30" s="40">
        <f t="shared" si="1"/>
        <v>0.27015633589837401</v>
      </c>
      <c r="P30" s="40">
        <f t="shared" si="1"/>
        <v>0.27260445535802263</v>
      </c>
      <c r="Q30" s="40">
        <f t="shared" si="1"/>
        <v>0.26647336525862331</v>
      </c>
      <c r="R30" s="40">
        <f t="shared" si="1"/>
        <v>0.31932790556703922</v>
      </c>
      <c r="S30" s="40">
        <f t="shared" si="1"/>
        <v>0.321649369540561</v>
      </c>
      <c r="T30" s="40">
        <f t="shared" si="1"/>
        <v>0.33486630582752447</v>
      </c>
      <c r="U30" s="40">
        <f t="shared" si="1"/>
        <v>0.28544202507555999</v>
      </c>
      <c r="V30" s="40">
        <f t="shared" si="1"/>
        <v>0.31562174912747348</v>
      </c>
      <c r="W30" s="40">
        <f t="shared" si="1"/>
        <v>0.21119310881241843</v>
      </c>
    </row>
    <row r="31" spans="1:23" x14ac:dyDescent="0.25">
      <c r="A31" s="29" t="s">
        <v>2</v>
      </c>
      <c r="B31" s="41">
        <f>(+'Productos Importados'!B8/'Indicadores por Habitante'!B$45)*1000</f>
        <v>0</v>
      </c>
      <c r="C31" s="41">
        <f>(+'Productos Importados'!C8/'Indicadores por Habitante'!C$45)*1000</f>
        <v>0</v>
      </c>
      <c r="D31" s="41">
        <f>(+'Productos Importados'!D8/'Indicadores por Habitante'!D$45)*1000</f>
        <v>0</v>
      </c>
      <c r="E31" s="41">
        <f>(+'Productos Importados'!E8/'Indicadores por Habitante'!E$45)*1000</f>
        <v>0</v>
      </c>
      <c r="F31" s="41">
        <f>(+'Productos Importados'!F8/'Indicadores por Habitante'!F$45)*1000</f>
        <v>0</v>
      </c>
      <c r="G31" s="41">
        <f>(+'Productos Importados'!G8/'Indicadores por Habitante'!G$45)*1000</f>
        <v>0</v>
      </c>
      <c r="H31" s="41">
        <f>(+'Productos Importados'!H8/'Indicadores por Habitante'!H$45)*1000</f>
        <v>0</v>
      </c>
      <c r="I31" s="41">
        <f>(+'Productos Importados'!I8/'Indicadores por Habitante'!I$45)*1000</f>
        <v>0</v>
      </c>
      <c r="J31" s="41">
        <f>(+'Productos Importados'!J8/'Indicadores por Habitante'!J$45)*1000</f>
        <v>0</v>
      </c>
      <c r="K31" s="41">
        <f>(+'Productos Importados'!K8/'Indicadores por Habitante'!K$45)*1000</f>
        <v>0</v>
      </c>
      <c r="L31" s="41">
        <f>(+'Productos Importados'!L8/'Indicadores por Habitante'!L$45)*1000</f>
        <v>1.398973414655347E-7</v>
      </c>
      <c r="M31" s="41">
        <f>(+'Productos Importados'!M8/'Indicadores por Habitante'!M$45)*1000</f>
        <v>0</v>
      </c>
      <c r="N31" s="41">
        <f>(+'Productos Importados'!N8/'Indicadores por Habitante'!N$45)*1000</f>
        <v>0</v>
      </c>
      <c r="O31" s="41">
        <f>(+'Productos Importados'!O8/'Indicadores por Habitante'!O$45)*1000</f>
        <v>0</v>
      </c>
      <c r="P31" s="41">
        <f>(+'Productos Importados'!P8/'Indicadores por Habitante'!P$45)*1000</f>
        <v>0</v>
      </c>
      <c r="Q31" s="41">
        <f>(+'Productos Importados'!Q8/'Indicadores por Habitante'!Q$45)*1000</f>
        <v>0</v>
      </c>
      <c r="R31" s="41">
        <f>(+'Productos Importados'!R8/'Indicadores por Habitante'!R$45)*1000</f>
        <v>0</v>
      </c>
      <c r="S31" s="41">
        <f>(+'Productos Importados'!S8/'Indicadores por Habitante'!S$45)*1000</f>
        <v>0</v>
      </c>
      <c r="T31" s="41">
        <f>(+'Productos Importados'!T8/'Indicadores por Habitante'!T$45)*1000</f>
        <v>2.4331356178971162E-3</v>
      </c>
      <c r="U31" s="41">
        <f>(+'Productos Importados'!U8/'Indicadores por Habitante'!U$45)*1000</f>
        <v>0</v>
      </c>
      <c r="V31" s="41">
        <f>(+'Productos Importados'!V8/'Indicadores por Habitante'!V$45)*1000</f>
        <v>0</v>
      </c>
      <c r="W31" s="41">
        <f>(+'Productos Importados'!W8/'Indicadores por Habitante'!W$45)*1000</f>
        <v>0</v>
      </c>
    </row>
    <row r="32" spans="1:23" x14ac:dyDescent="0.25">
      <c r="A32" s="29" t="s">
        <v>4</v>
      </c>
      <c r="B32" s="41">
        <f>(+'Productos Importados'!B9/'Indicadores por Habitante'!B$45)*1000</f>
        <v>0</v>
      </c>
      <c r="C32" s="41">
        <f>(+'Productos Importados'!C9/'Indicadores por Habitante'!C$45)*1000</f>
        <v>0</v>
      </c>
      <c r="D32" s="41">
        <f>(+'Productos Importados'!D9/'Indicadores por Habitante'!D$45)*1000</f>
        <v>0</v>
      </c>
      <c r="E32" s="41">
        <f>(+'Productos Importados'!E9/'Indicadores por Habitante'!E$45)*1000</f>
        <v>0</v>
      </c>
      <c r="F32" s="41">
        <f>(+'Productos Importados'!F9/'Indicadores por Habitante'!F$45)*1000</f>
        <v>0</v>
      </c>
      <c r="G32" s="41">
        <f>(+'Productos Importados'!G9/'Indicadores por Habitante'!G$45)*1000</f>
        <v>0</v>
      </c>
      <c r="H32" s="41">
        <f>(+'Productos Importados'!H9/'Indicadores por Habitante'!H$45)*1000</f>
        <v>0</v>
      </c>
      <c r="I32" s="41">
        <f>(+'Productos Importados'!I9/'Indicadores por Habitante'!I$45)*1000</f>
        <v>0</v>
      </c>
      <c r="J32" s="41">
        <f>(+'Productos Importados'!J9/'Indicadores por Habitante'!J$45)*1000</f>
        <v>0</v>
      </c>
      <c r="K32" s="41">
        <f>(+'Productos Importados'!K9/'Indicadores por Habitante'!K$45)*1000</f>
        <v>1.1163957251343091E-5</v>
      </c>
      <c r="L32" s="41">
        <f>(+'Productos Importados'!L9/'Indicadores por Habitante'!L$45)*1000</f>
        <v>0</v>
      </c>
      <c r="M32" s="41">
        <f>(+'Productos Importados'!M9/'Indicadores por Habitante'!M$45)*1000</f>
        <v>0</v>
      </c>
      <c r="N32" s="41">
        <f>(+'Productos Importados'!N9/'Indicadores por Habitante'!N$45)*1000</f>
        <v>0</v>
      </c>
      <c r="O32" s="41">
        <f>(+'Productos Importados'!O9/'Indicadores por Habitante'!O$45)*1000</f>
        <v>2.249660734288814E-7</v>
      </c>
      <c r="P32" s="41">
        <f>(+'Productos Importados'!P9/'Indicadores por Habitante'!P$45)*1000</f>
        <v>0</v>
      </c>
      <c r="Q32" s="41">
        <f>(+'Productos Importados'!Q9/'Indicadores por Habitante'!Q$45)*1000</f>
        <v>0</v>
      </c>
      <c r="R32" s="41">
        <f>(+'Productos Importados'!R9/'Indicadores por Habitante'!R$45)*1000</f>
        <v>0</v>
      </c>
      <c r="S32" s="41">
        <f>(+'Productos Importados'!S9/'Indicadores por Habitante'!S$45)*1000</f>
        <v>0</v>
      </c>
      <c r="T32" s="41">
        <f>(+'Productos Importados'!T9/'Indicadores por Habitante'!T$45)*1000</f>
        <v>0</v>
      </c>
      <c r="U32" s="41">
        <f>(+'Productos Importados'!U9/'Indicadores por Habitante'!U$45)*1000</f>
        <v>0</v>
      </c>
      <c r="V32" s="41">
        <f>(+'Productos Importados'!V9/'Indicadores por Habitante'!V$45)*1000</f>
        <v>0</v>
      </c>
      <c r="W32" s="41">
        <f>(+'Productos Importados'!W9/'Indicadores por Habitante'!W$45)*1000</f>
        <v>0</v>
      </c>
    </row>
    <row r="33" spans="1:23" x14ac:dyDescent="0.25">
      <c r="A33" s="29" t="s">
        <v>5</v>
      </c>
      <c r="B33" s="41">
        <f>(+'Productos Importados'!B10/'Indicadores por Habitante'!B$45)*1000</f>
        <v>4.1705068484932713E-3</v>
      </c>
      <c r="C33" s="41">
        <f>(+'Productos Importados'!C10/'Indicadores por Habitante'!C$45)*1000</f>
        <v>1.1306069000119523E-3</v>
      </c>
      <c r="D33" s="41">
        <f>(+'Productos Importados'!D10/'Indicadores por Habitante'!D$45)*1000</f>
        <v>1.2453252097911229E-3</v>
      </c>
      <c r="E33" s="41">
        <f>(+'Productos Importados'!E10/'Indicadores por Habitante'!E$45)*1000</f>
        <v>3.0492703535299815E-3</v>
      </c>
      <c r="F33" s="41">
        <f>(+'Productos Importados'!F10/'Indicadores por Habitante'!F$45)*1000</f>
        <v>2.9912814738833086E-3</v>
      </c>
      <c r="G33" s="41">
        <f>(+'Productos Importados'!G10/'Indicadores por Habitante'!G$45)*1000</f>
        <v>2.6521282256311944E-3</v>
      </c>
      <c r="H33" s="41">
        <f>(+'Productos Importados'!H10/'Indicadores por Habitante'!H$45)*1000</f>
        <v>3.4525796230226633E-3</v>
      </c>
      <c r="I33" s="41">
        <f>(+'Productos Importados'!I10/'Indicadores por Habitante'!I$45)*1000</f>
        <v>7.8509129608914097E-3</v>
      </c>
      <c r="J33" s="41">
        <f>(+'Productos Importados'!J10/'Indicadores por Habitante'!J$45)*1000</f>
        <v>4.3966924004011669E-3</v>
      </c>
      <c r="K33" s="41">
        <f>(+'Productos Importados'!K10/'Indicadores por Habitante'!K$45)*1000</f>
        <v>5.2148661709413326E-3</v>
      </c>
      <c r="L33" s="41">
        <f>(+'Productos Importados'!L10/'Indicadores por Habitante'!L$45)*1000</f>
        <v>8.4491465702581248E-3</v>
      </c>
      <c r="M33" s="41">
        <f>(+'Productos Importados'!M10/'Indicadores por Habitante'!M$45)*1000</f>
        <v>1.6029297914783861E-2</v>
      </c>
      <c r="N33" s="41">
        <f>(+'Productos Importados'!N10/'Indicadores por Habitante'!N$45)*1000</f>
        <v>2.3536154781045589E-2</v>
      </c>
      <c r="O33" s="41">
        <f>(+'Productos Importados'!O10/'Indicadores por Habitante'!O$45)*1000</f>
        <v>3.4543540575004736E-2</v>
      </c>
      <c r="P33" s="41">
        <f>(+'Productos Importados'!P10/'Indicadores por Habitante'!P$45)*1000</f>
        <v>2.6243456032828957E-2</v>
      </c>
      <c r="Q33" s="41">
        <f>(+'Productos Importados'!Q10/'Indicadores por Habitante'!Q$45)*1000</f>
        <v>3.183608533973855E-2</v>
      </c>
      <c r="R33" s="41">
        <f>(+'Productos Importados'!R10/'Indicadores por Habitante'!R$45)*1000</f>
        <v>3.1758207656094148E-2</v>
      </c>
      <c r="S33" s="41">
        <f>(+'Productos Importados'!S10/'Indicadores por Habitante'!S$45)*1000</f>
        <v>3.0575295432297703E-2</v>
      </c>
      <c r="T33" s="41">
        <f>(+'Productos Importados'!T10/'Indicadores por Habitante'!T$45)*1000</f>
        <v>1.8436925343554771E-2</v>
      </c>
      <c r="U33" s="41">
        <f>(+'Productos Importados'!U10/'Indicadores por Habitante'!U$45)*1000</f>
        <v>1.2169203811011114E-2</v>
      </c>
      <c r="V33" s="41">
        <f>(+'Productos Importados'!V10/'Indicadores por Habitante'!V$45)*1000</f>
        <v>1.2087818277567736E-2</v>
      </c>
      <c r="W33" s="41">
        <f>(+'Productos Importados'!W10/'Indicadores por Habitante'!W$45)*1000</f>
        <v>1.2423312291933806E-2</v>
      </c>
    </row>
    <row r="34" spans="1:23" x14ac:dyDescent="0.25">
      <c r="A34" s="29" t="s">
        <v>8</v>
      </c>
      <c r="B34" s="41">
        <f>(+'Productos Importados'!B11/'Indicadores por Habitante'!B$45)*1000</f>
        <v>7.5296118315388294E-3</v>
      </c>
      <c r="C34" s="41">
        <f>(+'Productos Importados'!C11/'Indicadores por Habitante'!C$45)*1000</f>
        <v>2.7294804961115688E-3</v>
      </c>
      <c r="D34" s="41">
        <f>(+'Productos Importados'!D11/'Indicadores por Habitante'!D$45)*1000</f>
        <v>8.3929649401119806E-3</v>
      </c>
      <c r="E34" s="41">
        <f>(+'Productos Importados'!E11/'Indicadores por Habitante'!E$45)*1000</f>
        <v>1.5559996545568989E-3</v>
      </c>
      <c r="F34" s="41">
        <f>(+'Productos Importados'!F11/'Indicadores por Habitante'!F$45)*1000</f>
        <v>1.947934697913694E-3</v>
      </c>
      <c r="G34" s="41">
        <f>(+'Productos Importados'!G11/'Indicadores por Habitante'!G$45)*1000</f>
        <v>6.1391870861811759E-3</v>
      </c>
      <c r="H34" s="41">
        <f>(+'Productos Importados'!H11/'Indicadores por Habitante'!H$45)*1000</f>
        <v>4.7511682458525224E-3</v>
      </c>
      <c r="I34" s="41">
        <f>(+'Productos Importados'!I11/'Indicadores por Habitante'!I$45)*1000</f>
        <v>4.9303120746915039E-3</v>
      </c>
      <c r="J34" s="41">
        <f>(+'Productos Importados'!J11/'Indicadores por Habitante'!J$45)*1000</f>
        <v>4.9308992369439825E-3</v>
      </c>
      <c r="K34" s="41">
        <f>(+'Productos Importados'!K11/'Indicadores por Habitante'!K$45)*1000</f>
        <v>1.3402956145072817E-2</v>
      </c>
      <c r="L34" s="41">
        <f>(+'Productos Importados'!L11/'Indicadores por Habitante'!L$45)*1000</f>
        <v>2.4372261975865284E-2</v>
      </c>
      <c r="M34" s="41">
        <f>(+'Productos Importados'!M11/'Indicadores por Habitante'!M$45)*1000</f>
        <v>1.5695196299788904E-2</v>
      </c>
      <c r="N34" s="41">
        <f>(+'Productos Importados'!N11/'Indicadores por Habitante'!N$45)*1000</f>
        <v>2.1493990622472151E-2</v>
      </c>
      <c r="O34" s="41">
        <f>(+'Productos Importados'!O11/'Indicadores por Habitante'!O$45)*1000</f>
        <v>1.8989048809021736E-2</v>
      </c>
      <c r="P34" s="41">
        <f>(+'Productos Importados'!P11/'Indicadores por Habitante'!P$45)*1000</f>
        <v>3.10021834270841E-2</v>
      </c>
      <c r="Q34" s="41">
        <f>(+'Productos Importados'!Q11/'Indicadores por Habitante'!Q$45)*1000</f>
        <v>4.0130404180359021E-2</v>
      </c>
      <c r="R34" s="41">
        <f>(+'Productos Importados'!R11/'Indicadores por Habitante'!R$45)*1000</f>
        <v>1.9417824904161947E-2</v>
      </c>
      <c r="S34" s="41">
        <f>(+'Productos Importados'!S11/'Indicadores por Habitante'!S$45)*1000</f>
        <v>3.2256723829808036E-2</v>
      </c>
      <c r="T34" s="41">
        <f>(+'Productos Importados'!T11/'Indicadores por Habitante'!T$45)*1000</f>
        <v>4.552717361858933E-3</v>
      </c>
      <c r="U34" s="41">
        <f>(+'Productos Importados'!U11/'Indicadores por Habitante'!U$45)*1000</f>
        <v>1.9230290295242183E-3</v>
      </c>
      <c r="V34" s="41">
        <f>(+'Productos Importados'!V11/'Indicadores por Habitante'!V$45)*1000</f>
        <v>1.9437216105376786E-3</v>
      </c>
      <c r="W34" s="41">
        <f>(+'Productos Importados'!W11/'Indicadores por Habitante'!W$45)*1000</f>
        <v>1.7776220371222375E-3</v>
      </c>
    </row>
    <row r="35" spans="1:23" x14ac:dyDescent="0.25">
      <c r="A35" s="29" t="s">
        <v>7</v>
      </c>
      <c r="B35" s="41">
        <f>(+'Productos Importados'!B12/'Indicadores por Habitante'!B$45)*1000</f>
        <v>1.1405233279170491E-2</v>
      </c>
      <c r="C35" s="41">
        <f>(+'Productos Importados'!C12/'Indicadores por Habitante'!C$45)*1000</f>
        <v>4.767099969659596E-2</v>
      </c>
      <c r="D35" s="41">
        <f>(+'Productos Importados'!D12/'Indicadores por Habitante'!D$45)*1000</f>
        <v>1.857057506749394E-2</v>
      </c>
      <c r="E35" s="41">
        <f>(+'Productos Importados'!E12/'Indicadores por Habitante'!E$45)*1000</f>
        <v>1.537201384140691E-2</v>
      </c>
      <c r="F35" s="41">
        <f>(+'Productos Importados'!F12/'Indicadores por Habitante'!F$45)*1000</f>
        <v>9.0879372722390325E-3</v>
      </c>
      <c r="G35" s="41">
        <f>(+'Productos Importados'!G12/'Indicadores por Habitante'!G$45)*1000</f>
        <v>9.4179848039348639E-3</v>
      </c>
      <c r="H35" s="41">
        <f>(+'Productos Importados'!H12/'Indicadores por Habitante'!H$45)*1000</f>
        <v>7.9132070407711003E-3</v>
      </c>
      <c r="I35" s="41">
        <f>(+'Productos Importados'!I12/'Indicadores por Habitante'!I$45)*1000</f>
        <v>6.8645795486462421E-3</v>
      </c>
      <c r="J35" s="41">
        <f>(+'Productos Importados'!J12/'Indicadores por Habitante'!J$45)*1000</f>
        <v>6.9289417688980027E-3</v>
      </c>
      <c r="K35" s="41">
        <f>(+'Productos Importados'!K12/'Indicadores por Habitante'!K$45)*1000</f>
        <v>6.1482485249828005E-3</v>
      </c>
      <c r="L35" s="41">
        <f>(+'Productos Importados'!L12/'Indicadores por Habitante'!L$45)*1000</f>
        <v>1.3328579310787353E-2</v>
      </c>
      <c r="M35" s="41">
        <f>(+'Productos Importados'!M12/'Indicadores por Habitante'!M$45)*1000</f>
        <v>1.668116698086318E-2</v>
      </c>
      <c r="N35" s="41">
        <f>(+'Productos Importados'!N12/'Indicadores por Habitante'!N$45)*1000</f>
        <v>2.4206996123038785E-2</v>
      </c>
      <c r="O35" s="41">
        <f>(+'Productos Importados'!O12/'Indicadores por Habitante'!O$45)*1000</f>
        <v>3.1443103144222578E-2</v>
      </c>
      <c r="P35" s="41">
        <f>(+'Productos Importados'!P12/'Indicadores por Habitante'!P$45)*1000</f>
        <v>2.0631994178950668E-2</v>
      </c>
      <c r="Q35" s="41">
        <f>(+'Productos Importados'!Q12/'Indicadores por Habitante'!Q$45)*1000</f>
        <v>1.9838238908094614E-2</v>
      </c>
      <c r="R35" s="41">
        <f>(+'Productos Importados'!R12/'Indicadores por Habitante'!R$45)*1000</f>
        <v>2.3203632495371173E-2</v>
      </c>
      <c r="S35" s="41">
        <f>(+'Productos Importados'!S12/'Indicadores por Habitante'!S$45)*1000</f>
        <v>1.5990851195325697E-2</v>
      </c>
      <c r="T35" s="41">
        <f>(+'Productos Importados'!T12/'Indicadores por Habitante'!T$45)*1000</f>
        <v>1.8441381946839131E-2</v>
      </c>
      <c r="U35" s="41">
        <f>(+'Productos Importados'!U12/'Indicadores por Habitante'!U$45)*1000</f>
        <v>7.6458946031545136E-3</v>
      </c>
      <c r="V35" s="41">
        <f>(+'Productos Importados'!V12/'Indicadores por Habitante'!V$45)*1000</f>
        <v>7.7278565694684845E-3</v>
      </c>
      <c r="W35" s="41">
        <f>(+'Productos Importados'!W12/'Indicadores por Habitante'!W$45)*1000</f>
        <v>8.1508652673475453E-3</v>
      </c>
    </row>
    <row r="36" spans="1:23" x14ac:dyDescent="0.25">
      <c r="A36" s="29" t="s">
        <v>9</v>
      </c>
      <c r="B36" s="41">
        <f>(+'Productos Importados'!B13/'Indicadores por Habitante'!B$45)*1000</f>
        <v>4.8153585069928137E-3</v>
      </c>
      <c r="C36" s="41">
        <f>(+'Productos Importados'!C13/'Indicadores por Habitante'!C$45)*1000</f>
        <v>0</v>
      </c>
      <c r="D36" s="41">
        <f>(+'Productos Importados'!D13/'Indicadores por Habitante'!D$45)*1000</f>
        <v>0</v>
      </c>
      <c r="E36" s="41">
        <f>(+'Productos Importados'!E13/'Indicadores por Habitante'!E$45)*1000</f>
        <v>4.6830049139893635E-3</v>
      </c>
      <c r="F36" s="41">
        <f>(+'Productos Importados'!F13/'Indicadores por Habitante'!F$45)*1000</f>
        <v>4.3631139752088545E-4</v>
      </c>
      <c r="G36" s="41">
        <f>(+'Productos Importados'!G13/'Indicadores por Habitante'!G$45)*1000</f>
        <v>4.2170896086003311E-4</v>
      </c>
      <c r="H36" s="41">
        <f>(+'Productos Importados'!H13/'Indicadores por Habitante'!H$45)*1000</f>
        <v>1.7996478178651542E-3</v>
      </c>
      <c r="I36" s="41">
        <f>(+'Productos Importados'!I13/'Indicadores por Habitante'!I$45)*1000</f>
        <v>9.3604647448957187E-3</v>
      </c>
      <c r="J36" s="41">
        <f>(+'Productos Importados'!J13/'Indicadores por Habitante'!J$45)*1000</f>
        <v>3.0687023779970251E-3</v>
      </c>
      <c r="K36" s="41">
        <f>(+'Productos Importados'!K13/'Indicadores por Habitante'!K$45)*1000</f>
        <v>1.0590653822939026E-3</v>
      </c>
      <c r="L36" s="41">
        <f>(+'Productos Importados'!L13/'Indicadores por Habitante'!L$45)*1000</f>
        <v>5.23146108410367E-4</v>
      </c>
      <c r="M36" s="41">
        <f>(+'Productos Importados'!M13/'Indicadores por Habitante'!M$45)*1000</f>
        <v>7.6210278607848191E-3</v>
      </c>
      <c r="N36" s="41">
        <f>(+'Productos Importados'!N13/'Indicadores por Habitante'!N$45)*1000</f>
        <v>8.8502658585579708E-3</v>
      </c>
      <c r="O36" s="41">
        <f>(+'Productos Importados'!O13/'Indicadores por Habitante'!O$45)*1000</f>
        <v>9.2908513699320287E-3</v>
      </c>
      <c r="P36" s="41">
        <f>(+'Productos Importados'!P13/'Indicadores por Habitante'!P$45)*1000</f>
        <v>2.4434116030402922E-2</v>
      </c>
      <c r="Q36" s="41">
        <f>(+'Productos Importados'!Q13/'Indicadores por Habitante'!Q$45)*1000</f>
        <v>2.4680449726809189E-2</v>
      </c>
      <c r="R36" s="41">
        <f>(+'Productos Importados'!R13/'Indicadores por Habitante'!R$45)*1000</f>
        <v>2.3643032545770132E-2</v>
      </c>
      <c r="S36" s="41">
        <f>(+'Productos Importados'!S13/'Indicadores por Habitante'!S$45)*1000</f>
        <v>4.0608092989404904E-2</v>
      </c>
      <c r="T36" s="41">
        <f>(+'Productos Importados'!T13/'Indicadores por Habitante'!T$45)*1000</f>
        <v>9.3653247275333543E-2</v>
      </c>
      <c r="U36" s="41">
        <f>(+'Productos Importados'!U13/'Indicadores por Habitante'!U$45)*1000</f>
        <v>6.9677580490215357E-2</v>
      </c>
      <c r="V36" s="41">
        <f>(+'Productos Importados'!V13/'Indicadores por Habitante'!V$45)*1000</f>
        <v>4.871494036572728E-2</v>
      </c>
      <c r="W36" s="41">
        <f>(+'Productos Importados'!W13/'Indicadores por Habitante'!W$45)*1000</f>
        <v>5.5954589700914756E-2</v>
      </c>
    </row>
    <row r="37" spans="1:23" x14ac:dyDescent="0.25">
      <c r="A37" s="29" t="s">
        <v>11</v>
      </c>
      <c r="B37" s="41">
        <f>(+'Productos Importados'!B14/'Indicadores por Habitante'!B$45)*1000</f>
        <v>7.673692037805963E-4</v>
      </c>
      <c r="C37" s="41">
        <f>(+'Productos Importados'!C14/'Indicadores por Habitante'!C$45)*1000</f>
        <v>9.0107058281157029E-4</v>
      </c>
      <c r="D37" s="41">
        <f>(+'Productos Importados'!D14/'Indicadores por Habitante'!D$45)*1000</f>
        <v>9.483873343950287E-3</v>
      </c>
      <c r="E37" s="41">
        <f>(+'Productos Importados'!E14/'Indicadores por Habitante'!E$45)*1000</f>
        <v>1.9706793938902713E-2</v>
      </c>
      <c r="F37" s="41">
        <f>(+'Productos Importados'!F14/'Indicadores por Habitante'!F$45)*1000</f>
        <v>1.2817487330609369E-2</v>
      </c>
      <c r="G37" s="41">
        <f>(+'Productos Importados'!G14/'Indicadores por Habitante'!G$45)*1000</f>
        <v>1.9170472937678026E-2</v>
      </c>
      <c r="H37" s="41">
        <f>(+'Productos Importados'!H14/'Indicadores por Habitante'!H$45)*1000</f>
        <v>1.6417810941716623E-2</v>
      </c>
      <c r="I37" s="41">
        <f>(+'Productos Importados'!I14/'Indicadores por Habitante'!I$45)*1000</f>
        <v>1.3318259430754672E-2</v>
      </c>
      <c r="J37" s="41">
        <f>(+'Productos Importados'!J14/'Indicadores por Habitante'!J$45)*1000</f>
        <v>1.2033632664554452E-2</v>
      </c>
      <c r="K37" s="41">
        <f>(+'Productos Importados'!K14/'Indicadores por Habitante'!K$45)*1000</f>
        <v>1.5519458340843827E-2</v>
      </c>
      <c r="L37" s="41">
        <f>(+'Productos Importados'!L14/'Indicadores por Habitante'!L$45)*1000</f>
        <v>7.2021249846579254E-3</v>
      </c>
      <c r="M37" s="41">
        <f>(+'Productos Importados'!M14/'Indicadores por Habitante'!M$45)*1000</f>
        <v>5.9469949239224218E-3</v>
      </c>
      <c r="N37" s="41">
        <f>(+'Productos Importados'!N14/'Indicadores por Habitante'!N$45)*1000</f>
        <v>4.0340402580840559E-3</v>
      </c>
      <c r="O37" s="41">
        <f>(+'Productos Importados'!O14/'Indicadores por Habitante'!O$45)*1000</f>
        <v>1.2224656430125413E-2</v>
      </c>
      <c r="P37" s="41">
        <f>(+'Productos Importados'!P14/'Indicadores por Habitante'!P$45)*1000</f>
        <v>1.7175790603010766E-2</v>
      </c>
      <c r="Q37" s="41">
        <f>(+'Productos Importados'!Q14/'Indicadores por Habitante'!Q$45)*1000</f>
        <v>2.1753967252260534E-2</v>
      </c>
      <c r="R37" s="41">
        <f>(+'Productos Importados'!R14/'Indicadores por Habitante'!R$45)*1000</f>
        <v>1.0015006971175622E-2</v>
      </c>
      <c r="S37" s="41">
        <f>(+'Productos Importados'!S14/'Indicadores por Habitante'!S$45)*1000</f>
        <v>1.2613267625872006E-2</v>
      </c>
      <c r="T37" s="41">
        <f>(+'Productos Importados'!T14/'Indicadores por Habitante'!T$45)*1000</f>
        <v>5.3822610084414647E-3</v>
      </c>
      <c r="U37" s="41">
        <f>(+'Productos Importados'!U14/'Indicadores por Habitante'!U$45)*1000</f>
        <v>8.8134127241179597E-3</v>
      </c>
      <c r="V37" s="41">
        <f>(+'Productos Importados'!V14/'Indicadores por Habitante'!V$45)*1000</f>
        <v>2.471597182813123E-2</v>
      </c>
      <c r="W37" s="41">
        <f>(+'Productos Importados'!W14/'Indicadores por Habitante'!W$45)*1000</f>
        <v>4.6547214076198213E-3</v>
      </c>
    </row>
    <row r="38" spans="1:23" x14ac:dyDescent="0.25">
      <c r="A38" s="29" t="s">
        <v>10</v>
      </c>
      <c r="B38" s="41">
        <f>(+'Productos Importados'!B15/'Indicadores por Habitante'!B$45)*1000</f>
        <v>1.1621954033957563E-4</v>
      </c>
      <c r="C38" s="41">
        <f>(+'Productos Importados'!C15/'Indicadores por Habitante'!C$45)*1000</f>
        <v>2.1440551853851197E-4</v>
      </c>
      <c r="D38" s="41">
        <f>(+'Productos Importados'!D15/'Indicadores por Habitante'!D$45)*1000</f>
        <v>4.7968599810988238E-4</v>
      </c>
      <c r="E38" s="41">
        <f>(+'Productos Importados'!E15/'Indicadores por Habitante'!E$45)*1000</f>
        <v>2.966125139009203E-3</v>
      </c>
      <c r="F38" s="41">
        <f>(+'Productos Importados'!F15/'Indicadores por Habitante'!F$45)*1000</f>
        <v>6.467275084683675E-4</v>
      </c>
      <c r="G38" s="41">
        <f>(+'Productos Importados'!G15/'Indicadores por Habitante'!G$45)*1000</f>
        <v>8.6039249532262401E-5</v>
      </c>
      <c r="H38" s="41">
        <f>(+'Productos Importados'!H15/'Indicadores por Habitante'!H$45)*1000</f>
        <v>1.5289043408411931E-5</v>
      </c>
      <c r="I38" s="41">
        <f>(+'Productos Importados'!I15/'Indicadores por Habitante'!I$45)*1000</f>
        <v>5.6836845877830937E-5</v>
      </c>
      <c r="J38" s="41">
        <f>(+'Productos Importados'!J15/'Indicadores por Habitante'!J$45)*1000</f>
        <v>3.1030640451534293E-4</v>
      </c>
      <c r="K38" s="41">
        <f>(+'Productos Importados'!K15/'Indicadores por Habitante'!K$45)*1000</f>
        <v>1.9115857542146477E-3</v>
      </c>
      <c r="L38" s="41">
        <f>(+'Productos Importados'!L15/'Indicadores por Habitante'!L$45)*1000</f>
        <v>4.3686209143914074E-3</v>
      </c>
      <c r="M38" s="41">
        <f>(+'Productos Importados'!M15/'Indicadores por Habitante'!M$45)*1000</f>
        <v>7.8550049675210482E-3</v>
      </c>
      <c r="N38" s="41">
        <f>(+'Productos Importados'!N15/'Indicadores por Habitante'!N$45)*1000</f>
        <v>4.6280494591370135E-3</v>
      </c>
      <c r="O38" s="41">
        <f>(+'Productos Importados'!O15/'Indicadores por Habitante'!O$45)*1000</f>
        <v>1.2226411165498158E-2</v>
      </c>
      <c r="P38" s="41">
        <f>(+'Productos Importados'!P15/'Indicadores por Habitante'!P$45)*1000</f>
        <v>6.181581149105872E-2</v>
      </c>
      <c r="Q38" s="41">
        <f>(+'Productos Importados'!Q15/'Indicadores por Habitante'!Q$45)*1000</f>
        <v>3.8712922535174124E-2</v>
      </c>
      <c r="R38" s="41">
        <f>(+'Productos Importados'!R15/'Indicadores por Habitante'!R$45)*1000</f>
        <v>3.3655650528929548E-2</v>
      </c>
      <c r="S38" s="41">
        <f>(+'Productos Importados'!S15/'Indicadores por Habitante'!S$45)*1000</f>
        <v>3.2381514995666874E-3</v>
      </c>
      <c r="T38" s="41">
        <f>(+'Productos Importados'!T15/'Indicadores por Habitante'!T$45)*1000</f>
        <v>2.2826297584081727E-4</v>
      </c>
      <c r="U38" s="41">
        <f>(+'Productos Importados'!U15/'Indicadores por Habitante'!U$45)*1000</f>
        <v>1.0609023115310383E-2</v>
      </c>
      <c r="V38" s="41">
        <f>(+'Productos Importados'!V15/'Indicadores por Habitante'!V$45)*1000</f>
        <v>5.5504170296683392E-3</v>
      </c>
      <c r="W38" s="41">
        <f>(+'Productos Importados'!W15/'Indicadores por Habitante'!W$45)*1000</f>
        <v>3.2323776125023147E-3</v>
      </c>
    </row>
    <row r="39" spans="1:23" x14ac:dyDescent="0.25">
      <c r="A39" s="29" t="s">
        <v>3</v>
      </c>
      <c r="B39" s="41">
        <f>(+'Productos Importados'!B16/'Indicadores por Habitante'!B$45)*1000</f>
        <v>1.9741096489065062E-2</v>
      </c>
      <c r="C39" s="41">
        <f>(+'Productos Importados'!C16/'Indicadores por Habitante'!C$45)*1000</f>
        <v>4.1477564519327888E-2</v>
      </c>
      <c r="D39" s="41">
        <f>(+'Productos Importados'!D16/'Indicadores por Habitante'!D$45)*1000</f>
        <v>2.774398418291522E-2</v>
      </c>
      <c r="E39" s="41">
        <f>(+'Productos Importados'!E16/'Indicadores por Habitante'!E$45)*1000</f>
        <v>2.4793173088839104E-2</v>
      </c>
      <c r="F39" s="41">
        <f>(+'Productos Importados'!F16/'Indicadores por Habitante'!F$45)*1000</f>
        <v>1.7033108673024891E-2</v>
      </c>
      <c r="G39" s="41">
        <f>(+'Productos Importados'!G16/'Indicadores por Habitante'!G$45)*1000</f>
        <v>1.0162731812433046E-2</v>
      </c>
      <c r="H39" s="41">
        <f>(+'Productos Importados'!H16/'Indicadores por Habitante'!H$45)*1000</f>
        <v>1.3176631745821808E-2</v>
      </c>
      <c r="I39" s="41">
        <f>(+'Productos Importados'!I16/'Indicadores por Habitante'!I$45)*1000</f>
        <v>1.7501586786016463E-2</v>
      </c>
      <c r="J39" s="41">
        <f>(+'Productos Importados'!J16/'Indicadores por Habitante'!J$45)*1000</f>
        <v>2.2259526216649738E-2</v>
      </c>
      <c r="K39" s="41">
        <f>(+'Productos Importados'!K16/'Indicadores por Habitante'!K$45)*1000</f>
        <v>6.6475323205413342E-2</v>
      </c>
      <c r="L39" s="41">
        <f>(+'Productos Importados'!L16/'Indicadores por Habitante'!L$45)*1000</f>
        <v>6.5318068730258153E-2</v>
      </c>
      <c r="M39" s="41">
        <f>(+'Productos Importados'!M16/'Indicadores por Habitante'!M$45)*1000</f>
        <v>0.10824657335044068</v>
      </c>
      <c r="N39" s="41">
        <f>(+'Productos Importados'!N16/'Indicadores por Habitante'!N$45)*1000</f>
        <v>6.5257373216324771E-2</v>
      </c>
      <c r="O39" s="41">
        <f>(+'Productos Importados'!O16/'Indicadores por Habitante'!O$45)*1000</f>
        <v>0.10918586645244496</v>
      </c>
      <c r="P39" s="41">
        <f>(+'Productos Importados'!P16/'Indicadores por Habitante'!P$45)*1000</f>
        <v>6.1181379721020779E-2</v>
      </c>
      <c r="Q39" s="41">
        <f>(+'Productos Importados'!Q16/'Indicadores por Habitante'!Q$45)*1000</f>
        <v>7.168617493844813E-2</v>
      </c>
      <c r="R39" s="41">
        <f>(+'Productos Importados'!R16/'Indicadores por Habitante'!R$45)*1000</f>
        <v>0.12189435630031847</v>
      </c>
      <c r="S39" s="41">
        <f>(+'Productos Importados'!S16/'Indicadores por Habitante'!S$45)*1000</f>
        <v>0.14157271174208877</v>
      </c>
      <c r="T39" s="41">
        <f>(+'Productos Importados'!T16/'Indicadores por Habitante'!T$45)*1000</f>
        <v>0.16972888720801849</v>
      </c>
      <c r="U39" s="41">
        <f>(+'Productos Importados'!U16/'Indicadores por Habitante'!U$45)*1000</f>
        <v>0.14379769268827455</v>
      </c>
      <c r="V39" s="41">
        <f>(+'Productos Importados'!V16/'Indicadores por Habitante'!V$45)*1000</f>
        <v>0.21036505616148901</v>
      </c>
      <c r="W39" s="41">
        <f>(+'Productos Importados'!W16/'Indicadores por Habitante'!W$45)*1000</f>
        <v>0.12499648188587657</v>
      </c>
    </row>
    <row r="40" spans="1:23" ht="15.75" thickBot="1" x14ac:dyDescent="0.3">
      <c r="A40" s="30" t="s">
        <v>6</v>
      </c>
      <c r="B40" s="42">
        <f>(+'Productos Importados'!B17/'Indicadores por Habitante'!B$45)*1000</f>
        <v>9.0703013200404872E-2</v>
      </c>
      <c r="C40" s="42">
        <f>(+'Productos Importados'!C17/'Indicadores por Habitante'!C$45)*1000</f>
        <v>6.1589311771945238E-2</v>
      </c>
      <c r="D40" s="42">
        <f>(+'Productos Importados'!D17/'Indicadores por Habitante'!D$45)*1000</f>
        <v>6.8714520985272393E-2</v>
      </c>
      <c r="E40" s="42">
        <f>(+'Productos Importados'!E17/'Indicadores por Habitante'!E$45)*1000</f>
        <v>9.9324665882818436E-2</v>
      </c>
      <c r="F40" s="42">
        <f>(+'Productos Importados'!F17/'Indicadores por Habitante'!F$45)*1000</f>
        <v>0.1766541915417858</v>
      </c>
      <c r="G40" s="42">
        <f>(+'Productos Importados'!G17/'Indicadores por Habitante'!G$45)*1000</f>
        <v>0.15439449251521811</v>
      </c>
      <c r="H40" s="42">
        <f>(+'Productos Importados'!H17/'Indicadores por Habitante'!H$45)*1000</f>
        <v>0.15675944412664414</v>
      </c>
      <c r="I40" s="42">
        <f>(+'Productos Importados'!I17/'Indicadores por Habitante'!I$45)*1000</f>
        <v>0.17081923260144058</v>
      </c>
      <c r="J40" s="42">
        <f>(+'Productos Importados'!J17/'Indicadores por Habitante'!J$45)*1000</f>
        <v>0.11831054148802124</v>
      </c>
      <c r="K40" s="42">
        <f>(+'Productos Importados'!K17/'Indicadores por Habitante'!K$45)*1000</f>
        <v>9.2464095191121878E-2</v>
      </c>
      <c r="L40" s="42">
        <f>(+'Productos Importados'!L17/'Indicadores por Habitante'!L$45)*1000</f>
        <v>5.7124164859503897E-2</v>
      </c>
      <c r="M40" s="42">
        <f>(+'Productos Importados'!M17/'Indicadores por Habitante'!M$45)*1000</f>
        <v>5.8926959240340193E-2</v>
      </c>
      <c r="N40" s="42">
        <f>(+'Productos Importados'!N17/'Indicadores por Habitante'!N$45)*1000</f>
        <v>2.5019185839283236E-2</v>
      </c>
      <c r="O40" s="42">
        <f>(+'Productos Importados'!O17/'Indicadores por Habitante'!O$45)*1000</f>
        <v>4.2252632986050961E-2</v>
      </c>
      <c r="P40" s="42">
        <f>(+'Productos Importados'!P17/'Indicadores por Habitante'!P$45)*1000</f>
        <v>3.0119723873665728E-2</v>
      </c>
      <c r="Q40" s="42">
        <f>(+'Productos Importados'!Q17/'Indicadores por Habitante'!Q$45)*1000</f>
        <v>1.7835122377739158E-2</v>
      </c>
      <c r="R40" s="42">
        <f>(+'Productos Importados'!R17/'Indicadores por Habitante'!R$45)*1000</f>
        <v>5.57401941652182E-2</v>
      </c>
      <c r="S40" s="42">
        <f>(+'Productos Importados'!S17/'Indicadores por Habitante'!S$45)*1000</f>
        <v>4.4794275226197139E-2</v>
      </c>
      <c r="T40" s="42">
        <f>(+'Productos Importados'!T17/'Indicadores por Habitante'!T$45)*1000</f>
        <v>2.2009487089740223E-2</v>
      </c>
      <c r="U40" s="42">
        <f>(+'Productos Importados'!U17/'Indicadores por Habitante'!U$45)*1000</f>
        <v>3.0806188613951888E-2</v>
      </c>
      <c r="V40" s="42">
        <f>(+'Productos Importados'!V17/'Indicadores por Habitante'!V$45)*1000</f>
        <v>4.515967284883713E-3</v>
      </c>
      <c r="W40" s="42">
        <f>(+'Productos Importados'!W17/'Indicadores por Habitante'!W$45)*1000</f>
        <v>3.1386091013755971E-6</v>
      </c>
    </row>
    <row r="43" spans="1:23" ht="42" x14ac:dyDescent="0.25">
      <c r="A43" s="53" t="s">
        <v>15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</row>
    <row r="44" spans="1:23" s="43" customFormat="1" ht="22.5" customHeight="1" x14ac:dyDescent="0.25">
      <c r="A44" s="50" t="s">
        <v>12</v>
      </c>
      <c r="B44" s="50">
        <v>1995</v>
      </c>
      <c r="C44" s="50">
        <v>1996</v>
      </c>
      <c r="D44" s="50">
        <v>1997</v>
      </c>
      <c r="E44" s="50">
        <v>1998</v>
      </c>
      <c r="F44" s="50">
        <v>1999</v>
      </c>
      <c r="G44" s="50">
        <v>2000</v>
      </c>
      <c r="H44" s="50">
        <v>2001</v>
      </c>
      <c r="I44" s="50">
        <v>2002</v>
      </c>
      <c r="J44" s="50">
        <v>2003</v>
      </c>
      <c r="K44" s="50">
        <v>2004</v>
      </c>
      <c r="L44" s="50">
        <v>2005</v>
      </c>
      <c r="M44" s="50">
        <v>2006</v>
      </c>
      <c r="N44" s="50">
        <v>2007</v>
      </c>
      <c r="O44" s="50">
        <v>2008</v>
      </c>
      <c r="P44" s="50">
        <v>2009</v>
      </c>
      <c r="Q44" s="50">
        <v>2010</v>
      </c>
      <c r="R44" s="50">
        <v>2011</v>
      </c>
      <c r="S44" s="50">
        <v>2012</v>
      </c>
      <c r="T44" s="50">
        <v>2013</v>
      </c>
      <c r="U44" s="50">
        <v>2014</v>
      </c>
      <c r="V44" s="50">
        <v>2015</v>
      </c>
      <c r="W44" s="50">
        <v>2016</v>
      </c>
    </row>
    <row r="45" spans="1:23" s="8" customFormat="1" x14ac:dyDescent="0.25">
      <c r="A45" s="51" t="s">
        <v>13</v>
      </c>
      <c r="B45" s="45">
        <v>37472184</v>
      </c>
      <c r="C45" s="45">
        <v>38068050</v>
      </c>
      <c r="D45" s="45">
        <v>38635691</v>
      </c>
      <c r="E45" s="45">
        <v>39184456</v>
      </c>
      <c r="F45" s="45">
        <v>39730798</v>
      </c>
      <c r="G45" s="45">
        <v>40295563</v>
      </c>
      <c r="H45" s="45">
        <v>40813541</v>
      </c>
      <c r="I45" s="45">
        <v>41328824</v>
      </c>
      <c r="J45" s="45">
        <v>41848959</v>
      </c>
      <c r="K45" s="45">
        <v>42368489</v>
      </c>
      <c r="L45" s="45">
        <v>42888592</v>
      </c>
      <c r="M45" s="45">
        <v>43405956</v>
      </c>
      <c r="N45" s="45">
        <v>43926929</v>
      </c>
      <c r="O45" s="45">
        <v>44451147</v>
      </c>
      <c r="P45" s="45">
        <v>44978832</v>
      </c>
      <c r="Q45" s="45">
        <v>45509584</v>
      </c>
      <c r="R45" s="45">
        <v>46044601</v>
      </c>
      <c r="S45" s="45">
        <v>46581823</v>
      </c>
      <c r="T45" s="45">
        <v>47121089</v>
      </c>
      <c r="U45" s="45">
        <v>47661787</v>
      </c>
      <c r="V45" s="45">
        <v>48203405</v>
      </c>
      <c r="W45" s="49">
        <v>48747708</v>
      </c>
    </row>
    <row r="46" spans="1:23" s="8" customFormat="1" ht="15.75" thickBot="1" x14ac:dyDescent="0.3">
      <c r="A46" s="46" t="s">
        <v>16</v>
      </c>
      <c r="B46" s="47">
        <v>34779000</v>
      </c>
      <c r="C46" s="47">
        <v>35196000</v>
      </c>
      <c r="D46" s="47">
        <v>35604000</v>
      </c>
      <c r="E46" s="47">
        <v>36005000</v>
      </c>
      <c r="F46" s="47">
        <v>36399000</v>
      </c>
      <c r="G46" s="47">
        <v>36784000</v>
      </c>
      <c r="H46" s="47">
        <v>37156000</v>
      </c>
      <c r="I46" s="47">
        <v>37516000</v>
      </c>
      <c r="J46" s="47">
        <v>37870000</v>
      </c>
      <c r="K46" s="47">
        <v>38226000</v>
      </c>
      <c r="L46" s="47">
        <v>38592000</v>
      </c>
      <c r="M46" s="47">
        <v>38971000</v>
      </c>
      <c r="N46" s="47">
        <v>39356000</v>
      </c>
      <c r="O46" s="47">
        <v>39746000</v>
      </c>
      <c r="P46" s="47">
        <v>40134000</v>
      </c>
      <c r="Q46" s="47">
        <v>40788000</v>
      </c>
      <c r="R46" s="47">
        <v>41261000</v>
      </c>
      <c r="S46" s="47">
        <v>41733000</v>
      </c>
      <c r="T46" s="47">
        <v>42203000</v>
      </c>
      <c r="U46" s="47">
        <v>42670000</v>
      </c>
      <c r="V46" s="47">
        <v>43132000</v>
      </c>
      <c r="W46" s="48">
        <v>43600000</v>
      </c>
    </row>
    <row r="47" spans="1:23" x14ac:dyDescent="0.25">
      <c r="A47" t="s">
        <v>17</v>
      </c>
      <c r="B47"/>
      <c r="C47"/>
      <c r="D47"/>
      <c r="E47" t="s">
        <v>14</v>
      </c>
      <c r="F47"/>
      <c r="G47"/>
      <c r="H47"/>
      <c r="I47"/>
      <c r="J47"/>
      <c r="K47"/>
      <c r="L47"/>
      <c r="M47"/>
      <c r="N47"/>
      <c r="O47"/>
      <c r="P47"/>
      <c r="Q47" s="2"/>
      <c r="R47" s="66"/>
      <c r="S47" s="66"/>
      <c r="T47" s="2"/>
      <c r="U47" s="3"/>
      <c r="V47"/>
      <c r="W47"/>
    </row>
    <row r="50" spans="1:23" ht="42" x14ac:dyDescent="0.25">
      <c r="A50" s="53" t="s">
        <v>20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</row>
    <row r="52" spans="1:23" s="8" customFormat="1" ht="15.75" thickBot="1" x14ac:dyDescent="0.3">
      <c r="A52" s="32" t="s">
        <v>0</v>
      </c>
      <c r="B52" s="32">
        <v>1995</v>
      </c>
      <c r="C52" s="32">
        <v>1996</v>
      </c>
      <c r="D52" s="32">
        <v>1997</v>
      </c>
      <c r="E52" s="32">
        <v>1998</v>
      </c>
      <c r="F52" s="32">
        <v>1999</v>
      </c>
      <c r="G52" s="32">
        <v>2000</v>
      </c>
      <c r="H52" s="32">
        <v>2001</v>
      </c>
      <c r="I52" s="32">
        <v>2002</v>
      </c>
      <c r="J52" s="32">
        <v>2003</v>
      </c>
      <c r="K52" s="32">
        <v>2004</v>
      </c>
      <c r="L52" s="32">
        <v>2005</v>
      </c>
      <c r="M52" s="32">
        <v>2006</v>
      </c>
      <c r="N52" s="32">
        <v>2007</v>
      </c>
      <c r="O52" s="32">
        <v>2008</v>
      </c>
      <c r="P52" s="32">
        <v>2009</v>
      </c>
      <c r="Q52" s="32">
        <v>2010</v>
      </c>
      <c r="R52" s="32">
        <v>2011</v>
      </c>
      <c r="S52" s="32">
        <v>2012</v>
      </c>
      <c r="T52" s="32">
        <v>2013</v>
      </c>
      <c r="U52" s="32">
        <v>2014</v>
      </c>
      <c r="V52" s="32">
        <v>2015</v>
      </c>
      <c r="W52" s="32">
        <v>2016</v>
      </c>
    </row>
    <row r="53" spans="1:23" s="8" customFormat="1" x14ac:dyDescent="0.25">
      <c r="A53" s="35" t="s">
        <v>1</v>
      </c>
      <c r="B53" s="40">
        <f>+SUM(B54:B63)</f>
        <v>0.19705021730251959</v>
      </c>
      <c r="C53" s="40">
        <f t="shared" ref="C53" si="2">+SUM(C54:C63)</f>
        <v>0.16779556609807963</v>
      </c>
      <c r="D53" s="40">
        <f t="shared" ref="D53" si="3">+SUM(D54:D63)</f>
        <v>0.25868914833178469</v>
      </c>
      <c r="E53" s="40">
        <f t="shared" ref="E53" si="4">+SUM(E54:E63)</f>
        <v>0.17235390482389235</v>
      </c>
      <c r="F53" s="40">
        <f t="shared" ref="F53" si="5">+SUM(F54:F63)</f>
        <v>7.9165286335300955E-3</v>
      </c>
      <c r="G53" s="40">
        <f t="shared" ref="G53" si="6">+SUM(G54:G63)</f>
        <v>-2.7286056283665788E-2</v>
      </c>
      <c r="H53" s="40">
        <f t="shared" ref="H53" si="7">+SUM(H54:H63)</f>
        <v>-0.10238775900380707</v>
      </c>
      <c r="I53" s="40">
        <f t="shared" ref="I53" si="8">+SUM(I54:I63)</f>
        <v>-0.20665874741560514</v>
      </c>
      <c r="J53" s="40">
        <f t="shared" ref="J53" si="9">+SUM(J54:J63)</f>
        <v>-0.14106642413733636</v>
      </c>
      <c r="K53" s="40">
        <f t="shared" ref="K53" si="10">+SUM(K54:K63)</f>
        <v>-0.16823146560643218</v>
      </c>
      <c r="L53" s="40">
        <f t="shared" ref="L53" si="11">+SUM(L54:L63)</f>
        <v>-0.14312295446770554</v>
      </c>
      <c r="M53" s="40">
        <f t="shared" ref="M53" si="12">+SUM(M54:M63)</f>
        <v>-0.182554578454625</v>
      </c>
      <c r="N53" s="40">
        <f t="shared" ref="N53" si="13">+SUM(N54:N63)</f>
        <v>-0.11171249872714754</v>
      </c>
      <c r="O53" s="40">
        <f t="shared" ref="O53" si="14">+SUM(O54:O63)</f>
        <v>-0.18955234158524639</v>
      </c>
      <c r="P53" s="40">
        <f t="shared" ref="P53" si="15">+SUM(P54:P63)</f>
        <v>-0.19317451373570571</v>
      </c>
      <c r="Q53" s="40">
        <f t="shared" ref="Q53" si="16">+SUM(Q54:Q63)</f>
        <v>-0.15721415954933798</v>
      </c>
      <c r="R53" s="40">
        <f t="shared" ref="R53" si="17">+SUM(R54:R63)</f>
        <v>-0.15283170767404414</v>
      </c>
      <c r="S53" s="40">
        <f t="shared" ref="S53" si="18">+SUM(S54:S63)</f>
        <v>-0.11198108326503238</v>
      </c>
      <c r="T53" s="40">
        <f t="shared" ref="T53" si="19">+SUM(T54:T63)</f>
        <v>-0.11508464925333113</v>
      </c>
      <c r="U53" s="40">
        <f t="shared" ref="U53" si="20">+SUM(U54:U63)</f>
        <v>5.3828027891610663E-3</v>
      </c>
      <c r="V53" s="40">
        <f t="shared" ref="V53" si="21">+SUM(V54:V63)</f>
        <v>-3.9738997691138214E-2</v>
      </c>
      <c r="W53" s="40">
        <f t="shared" ref="W53" si="22">+SUM(W54:W63)</f>
        <v>7.4272250912801874E-2</v>
      </c>
    </row>
    <row r="54" spans="1:23" s="8" customFormat="1" x14ac:dyDescent="0.25">
      <c r="A54" s="29" t="s">
        <v>2</v>
      </c>
      <c r="B54" s="41">
        <f>+('Saldo Comercial'!B10/'Indicadores por Habitante'!B$67)*1000</f>
        <v>5.2892300059158544E-3</v>
      </c>
      <c r="C54" s="41">
        <f>+('Saldo Comercial'!C10/'Indicadores por Habitante'!C$67)*1000</f>
        <v>9.8639147526600381E-3</v>
      </c>
      <c r="D54" s="41">
        <f>+('Saldo Comercial'!D10/'Indicadores por Habitante'!D$67)*1000</f>
        <v>4.0547637675226261E-2</v>
      </c>
      <c r="E54" s="41">
        <f>+('Saldo Comercial'!E10/'Indicadores por Habitante'!E$67)*1000</f>
        <v>6.1733407757402579E-3</v>
      </c>
      <c r="F54" s="41">
        <f>+('Saldo Comercial'!F10/'Indicadores por Habitante'!F$67)*1000</f>
        <v>3.0769580817380008E-3</v>
      </c>
      <c r="G54" s="41">
        <f>+('Saldo Comercial'!G10/'Indicadores por Habitante'!G$67)*1000</f>
        <v>0</v>
      </c>
      <c r="H54" s="41">
        <f>+('Saldo Comercial'!H10/'Indicadores por Habitante'!H$67)*1000</f>
        <v>3.3077257373968112E-3</v>
      </c>
      <c r="I54" s="41">
        <f>+('Saldo Comercial'!I10/'Indicadores por Habitante'!I$67)*1000</f>
        <v>6.8378427607811935E-3</v>
      </c>
      <c r="J54" s="41">
        <f>+('Saldo Comercial'!J10/'Indicadores por Habitante'!J$67)*1000</f>
        <v>4.6014525713769846E-3</v>
      </c>
      <c r="K54" s="41">
        <f>+('Saldo Comercial'!K10/'Indicadores por Habitante'!K$67)*1000</f>
        <v>2.3130397687772153E-3</v>
      </c>
      <c r="L54" s="41">
        <f>+('Saldo Comercial'!L10/'Indicadores por Habitante'!L$67)*1000</f>
        <v>-1.398973414655347E-7</v>
      </c>
      <c r="M54" s="41">
        <f>+('Saldo Comercial'!M10/'Indicadores por Habitante'!M$67)*1000</f>
        <v>0</v>
      </c>
      <c r="N54" s="41">
        <f>+('Saldo Comercial'!N10/'Indicadores por Habitante'!N$67)*1000</f>
        <v>1.2065491762467618E-6</v>
      </c>
      <c r="O54" s="41">
        <f>+('Saldo Comercial'!O10/'Indicadores por Habitante'!O$67)*1000</f>
        <v>2.8345725252039056E-3</v>
      </c>
      <c r="P54" s="41">
        <f>+('Saldo Comercial'!P10/'Indicadores por Habitante'!P$67)*1000</f>
        <v>1.7385733804737305E-2</v>
      </c>
      <c r="Q54" s="41">
        <f>+('Saldo Comercial'!Q10/'Indicadores por Habitante'!Q$67)*1000</f>
        <v>8.0538859682830755E-3</v>
      </c>
      <c r="R54" s="41">
        <f>+('Saldo Comercial'!R10/'Indicadores por Habitante'!R$67)*1000</f>
        <v>7.8893288705010178E-3</v>
      </c>
      <c r="S54" s="41">
        <f>+('Saldo Comercial'!S10/'Indicadores por Habitante'!S$67)*1000</f>
        <v>2.0369146995384873E-2</v>
      </c>
      <c r="T54" s="41">
        <f>+('Saldo Comercial'!T10/'Indicadores por Habitante'!T$67)*1000</f>
        <v>7.9387511608655745E-2</v>
      </c>
      <c r="U54" s="41">
        <f>+('Saldo Comercial'!U10/'Indicadores por Habitante'!U$67)*1000</f>
        <v>0.10085750666461582</v>
      </c>
      <c r="V54" s="41">
        <f>+('Saldo Comercial'!V10/'Indicadores por Habitante'!V$67)*1000</f>
        <v>0.11318885045568876</v>
      </c>
      <c r="W54" s="41">
        <f>+('Saldo Comercial'!W10/'Indicadores por Habitante'!W$67)*1000</f>
        <v>0.14115174399584077</v>
      </c>
    </row>
    <row r="55" spans="1:23" s="8" customFormat="1" x14ac:dyDescent="0.25">
      <c r="A55" s="29" t="s">
        <v>4</v>
      </c>
      <c r="B55" s="41">
        <f>+('Saldo Comercial'!B11/'Indicadores por Habitante'!B$67)*1000</f>
        <v>0.19458919181225198</v>
      </c>
      <c r="C55" s="41">
        <f>+('Saldo Comercial'!C11/'Indicadores por Habitante'!C$67)*1000</f>
        <v>0.22093133218013528</v>
      </c>
      <c r="D55" s="41">
        <f>+('Saldo Comercial'!D11/'Indicadores por Habitante'!D$67)*1000</f>
        <v>0.23710255369834071</v>
      </c>
      <c r="E55" s="41">
        <f>+('Saldo Comercial'!E11/'Indicadores por Habitante'!E$67)*1000</f>
        <v>0.1855559765841843</v>
      </c>
      <c r="F55" s="41">
        <f>+('Saldo Comercial'!F11/'Indicadores por Habitante'!F$67)*1000</f>
        <v>0.11853157341566611</v>
      </c>
      <c r="G55" s="41">
        <f>+('Saldo Comercial'!G11/'Indicadores por Habitante'!G$67)*1000</f>
        <v>9.0550589899935141E-2</v>
      </c>
      <c r="H55" s="41">
        <f>+('Saldo Comercial'!H11/'Indicadores por Habitante'!H$67)*1000</f>
        <v>5.014522018562418E-2</v>
      </c>
      <c r="I55" s="41">
        <f>+('Saldo Comercial'!I11/'Indicadores por Habitante'!I$67)*1000</f>
        <v>1.2182587145475033E-2</v>
      </c>
      <c r="J55" s="41">
        <f>+('Saldo Comercial'!J11/'Indicadores por Habitante'!J$67)*1000</f>
        <v>2.3520776227671517E-2</v>
      </c>
      <c r="K55" s="41">
        <f>+('Saldo Comercial'!K11/'Indicadores por Habitante'!K$67)*1000</f>
        <v>2.5070825631756655E-2</v>
      </c>
      <c r="L55" s="41">
        <f>+('Saldo Comercial'!L11/'Indicadores por Habitante'!L$67)*1000</f>
        <v>2.7411042078508901E-2</v>
      </c>
      <c r="M55" s="41">
        <f>+('Saldo Comercial'!M11/'Indicadores por Habitante'!M$67)*1000</f>
        <v>2.6811620045875735E-2</v>
      </c>
      <c r="N55" s="41">
        <f>+('Saldo Comercial'!N11/'Indicadores por Habitante'!N$67)*1000</f>
        <v>3.413516569756106E-2</v>
      </c>
      <c r="O55" s="41">
        <f>+('Saldo Comercial'!O11/'Indicadores por Habitante'!O$67)*1000</f>
        <v>4.5931750647514223E-2</v>
      </c>
      <c r="P55" s="41">
        <f>+('Saldo Comercial'!P11/'Indicadores por Habitante'!P$67)*1000</f>
        <v>3.812122111129964E-2</v>
      </c>
      <c r="Q55" s="41">
        <f>+('Saldo Comercial'!Q11/'Indicadores por Habitante'!Q$67)*1000</f>
        <v>3.482365384838499E-2</v>
      </c>
      <c r="R55" s="41">
        <f>+('Saldo Comercial'!R11/'Indicadores por Habitante'!R$67)*1000</f>
        <v>6.0048994669320732E-2</v>
      </c>
      <c r="S55" s="41">
        <f>+('Saldo Comercial'!S11/'Indicadores por Habitante'!S$67)*1000</f>
        <v>5.2154635510937387E-2</v>
      </c>
      <c r="T55" s="41">
        <f>+('Saldo Comercial'!T11/'Indicadores por Habitante'!T$67)*1000</f>
        <v>3.2932303410899526E-2</v>
      </c>
      <c r="U55" s="41">
        <f>+('Saldo Comercial'!U11/'Indicadores por Habitante'!U$67)*1000</f>
        <v>4.7946523700422732E-2</v>
      </c>
      <c r="V55" s="41">
        <f>+('Saldo Comercial'!V11/'Indicadores por Habitante'!V$67)*1000</f>
        <v>4.5117559641274313E-2</v>
      </c>
      <c r="W55" s="41">
        <f>+('Saldo Comercial'!W11/'Indicadores por Habitante'!W$67)*1000</f>
        <v>4.0005368047252604E-2</v>
      </c>
    </row>
    <row r="56" spans="1:23" s="8" customFormat="1" x14ac:dyDescent="0.25">
      <c r="A56" s="29" t="s">
        <v>5</v>
      </c>
      <c r="B56" s="41">
        <f>+('Saldo Comercial'!B12/'Indicadores por Habitante'!B$67)*1000</f>
        <v>8.0474732937904025E-2</v>
      </c>
      <c r="C56" s="41">
        <f>+('Saldo Comercial'!C12/'Indicadores por Habitante'!C$67)*1000</f>
        <v>7.5304435084014035E-2</v>
      </c>
      <c r="D56" s="41">
        <f>+('Saldo Comercial'!D12/'Indicadores por Habitante'!D$67)*1000</f>
        <v>8.1478910264604812E-2</v>
      </c>
      <c r="E56" s="41">
        <f>+('Saldo Comercial'!E12/'Indicadores por Habitante'!E$67)*1000</f>
        <v>0.10911267978302416</v>
      </c>
      <c r="F56" s="41">
        <f>+('Saldo Comercial'!F12/'Indicadores por Habitante'!F$67)*1000</f>
        <v>8.7845630485448592E-2</v>
      </c>
      <c r="G56" s="41">
        <f>+('Saldo Comercial'!G12/'Indicadores por Habitante'!G$67)*1000</f>
        <v>6.1484709867436274E-2</v>
      </c>
      <c r="H56" s="41">
        <f>+('Saldo Comercial'!H12/'Indicadores por Habitante'!H$67)*1000</f>
        <v>3.0691431552091988E-2</v>
      </c>
      <c r="I56" s="41">
        <f>+('Saldo Comercial'!I12/'Indicadores por Habitante'!I$67)*1000</f>
        <v>-3.3852886789132934E-3</v>
      </c>
      <c r="J56" s="41">
        <f>+('Saldo Comercial'!J12/'Indicadores por Habitante'!J$67)*1000</f>
        <v>-3.7325420687286393E-3</v>
      </c>
      <c r="K56" s="41">
        <f>+('Saldo Comercial'!K12/'Indicadores por Habitante'!K$67)*1000</f>
        <v>-8.9885197463614999E-4</v>
      </c>
      <c r="L56" s="41">
        <f>+('Saldo Comercial'!L12/'Indicadores por Habitante'!L$67)*1000</f>
        <v>6.5117549207490875E-4</v>
      </c>
      <c r="M56" s="41">
        <f>+('Saldo Comercial'!M12/'Indicadores por Habitante'!M$67)*1000</f>
        <v>-1.0194799073196315E-2</v>
      </c>
      <c r="N56" s="41">
        <f>+('Saldo Comercial'!N12/'Indicadores por Habitante'!N$67)*1000</f>
        <v>-1.050651640136282E-2</v>
      </c>
      <c r="O56" s="41">
        <f>+('Saldo Comercial'!O12/'Indicadores por Habitante'!O$67)*1000</f>
        <v>-1.9087921398293729E-2</v>
      </c>
      <c r="P56" s="41">
        <f>+('Saldo Comercial'!P12/'Indicadores por Habitante'!P$67)*1000</f>
        <v>-1.704937558182925E-2</v>
      </c>
      <c r="Q56" s="41">
        <f>+('Saldo Comercial'!Q12/'Indicadores por Habitante'!Q$67)*1000</f>
        <v>-1.6827378602274193E-2</v>
      </c>
      <c r="R56" s="41">
        <f>+('Saldo Comercial'!R12/'Indicadores por Habitante'!R$67)*1000</f>
        <v>-1.8102448102438766E-2</v>
      </c>
      <c r="S56" s="41">
        <f>+('Saldo Comercial'!S12/'Indicadores por Habitante'!S$67)*1000</f>
        <v>-7.7206939711225997E-3</v>
      </c>
      <c r="T56" s="41">
        <f>+('Saldo Comercial'!T12/'Indicadores por Habitante'!T$67)*1000</f>
        <v>-7.1799911075909146E-3</v>
      </c>
      <c r="U56" s="41">
        <f>+('Saldo Comercial'!U12/'Indicadores por Habitante'!U$67)*1000</f>
        <v>-2.4942413510429225E-3</v>
      </c>
      <c r="V56" s="41">
        <f>+('Saldo Comercial'!V12/'Indicadores por Habitante'!V$67)*1000</f>
        <v>-6.1665768216996337E-4</v>
      </c>
      <c r="W56" s="41">
        <f>+('Saldo Comercial'!W12/'Indicadores por Habitante'!W$67)*1000</f>
        <v>5.6653945658327173E-3</v>
      </c>
    </row>
    <row r="57" spans="1:23" s="8" customFormat="1" x14ac:dyDescent="0.25">
      <c r="A57" s="29" t="s">
        <v>8</v>
      </c>
      <c r="B57" s="41">
        <f>+('Saldo Comercial'!B13/'Indicadores por Habitante'!B$67)*1000</f>
        <v>-7.4986555360637636E-3</v>
      </c>
      <c r="C57" s="41">
        <f>+('Saldo Comercial'!C13/'Indicadores por Habitante'!C$67)*1000</f>
        <v>-2.7294804961115688E-3</v>
      </c>
      <c r="D57" s="41">
        <f>+('Saldo Comercial'!D13/'Indicadores por Habitante'!D$67)*1000</f>
        <v>-8.3929649401119806E-3</v>
      </c>
      <c r="E57" s="41">
        <f>+('Saldo Comercial'!E13/'Indicadores por Habitante'!E$67)*1000</f>
        <v>-1.5559996545568989E-3</v>
      </c>
      <c r="F57" s="41">
        <f>+('Saldo Comercial'!F13/'Indicadores por Habitante'!F$67)*1000</f>
        <v>-1.1976099750123318E-3</v>
      </c>
      <c r="G57" s="41">
        <f>+('Saldo Comercial'!G13/'Indicadores por Habitante'!G$67)*1000</f>
        <v>-6.1205746151257396E-3</v>
      </c>
      <c r="H57" s="41">
        <f>+('Saldo Comercial'!H13/'Indicadores por Habitante'!H$67)*1000</f>
        <v>-4.626797758126403E-3</v>
      </c>
      <c r="I57" s="41">
        <f>+('Saldo Comercial'!I13/'Indicadores por Habitante'!I$67)*1000</f>
        <v>-4.9162782855858662E-3</v>
      </c>
      <c r="J57" s="41">
        <f>+('Saldo Comercial'!J13/'Indicadores por Habitante'!J$67)*1000</f>
        <v>-4.769079202185173E-3</v>
      </c>
      <c r="K57" s="41">
        <f>+('Saldo Comercial'!K13/'Indicadores por Habitante'!K$67)*1000</f>
        <v>-1.3382280401833544E-2</v>
      </c>
      <c r="L57" s="41">
        <f>+('Saldo Comercial'!L13/'Indicadores por Habitante'!L$67)*1000</f>
        <v>-2.423987245839173E-2</v>
      </c>
      <c r="M57" s="41">
        <f>+('Saldo Comercial'!M13/'Indicadores por Habitante'!M$67)*1000</f>
        <v>-1.5612442679525364E-2</v>
      </c>
      <c r="N57" s="41">
        <f>+('Saldo Comercial'!N13/'Indicadores por Habitante'!N$67)*1000</f>
        <v>-2.1488618063876034E-2</v>
      </c>
      <c r="O57" s="41">
        <f>+('Saldo Comercial'!O13/'Indicadores por Habitante'!O$67)*1000</f>
        <v>-1.8956586204625949E-2</v>
      </c>
      <c r="P57" s="41">
        <f>+('Saldo Comercial'!P13/'Indicadores por Habitante'!P$67)*1000</f>
        <v>-3.0956673130151532E-2</v>
      </c>
      <c r="Q57" s="41">
        <f>+('Saldo Comercial'!Q13/'Indicadores por Habitante'!Q$67)*1000</f>
        <v>-3.9924139935007978E-2</v>
      </c>
      <c r="R57" s="41">
        <f>+('Saldo Comercial'!R13/'Indicadores por Habitante'!R$67)*1000</f>
        <v>-1.9330105607821425E-2</v>
      </c>
      <c r="S57" s="41">
        <f>+('Saldo Comercial'!S13/'Indicadores por Habitante'!S$67)*1000</f>
        <v>-3.2084725408878911E-2</v>
      </c>
      <c r="T57" s="41">
        <f>+('Saldo Comercial'!T13/'Indicadores por Habitante'!T$67)*1000</f>
        <v>-4.0649315214255763E-3</v>
      </c>
      <c r="U57" s="41">
        <f>+('Saldo Comercial'!U13/'Indicadores por Habitante'!U$67)*1000</f>
        <v>9.7648457872551023E-4</v>
      </c>
      <c r="V57" s="41">
        <f>+('Saldo Comercial'!V13/'Indicadores por Habitante'!V$67)*1000</f>
        <v>8.0017168911615229E-4</v>
      </c>
      <c r="W57" s="41">
        <f>+('Saldo Comercial'!W13/'Indicadores por Habitante'!W$67)*1000</f>
        <v>-2.4758087087909861E-4</v>
      </c>
    </row>
    <row r="58" spans="1:23" s="8" customFormat="1" x14ac:dyDescent="0.25">
      <c r="A58" s="29" t="s">
        <v>7</v>
      </c>
      <c r="B58" s="41">
        <f>+('Saldo Comercial'!B14/'Indicadores por Habitante'!B$67)*1000</f>
        <v>-1.0316212153527002E-2</v>
      </c>
      <c r="C58" s="41">
        <f>+('Saldo Comercial'!C14/'Indicadores por Habitante'!C$67)*1000</f>
        <v>-4.1014971872738427E-2</v>
      </c>
      <c r="D58" s="41">
        <f>+('Saldo Comercial'!D14/'Indicadores por Habitante'!D$67)*1000</f>
        <v>-3.2693863298575384E-3</v>
      </c>
      <c r="E58" s="41">
        <f>+('Saldo Comercial'!E14/'Indicadores por Habitante'!E$67)*1000</f>
        <v>7.4040839051076786E-3</v>
      </c>
      <c r="F58" s="41">
        <f>+('Saldo Comercial'!F14/'Indicadores por Habitante'!F$67)*1000</f>
        <v>-1.9443606443545391E-3</v>
      </c>
      <c r="G58" s="41">
        <f>+('Saldo Comercial'!G14/'Indicadores por Habitante'!G$67)*1000</f>
        <v>-8.7101897546387422E-3</v>
      </c>
      <c r="H58" s="41">
        <f>+('Saldo Comercial'!H14/'Indicadores por Habitante'!H$67)*1000</f>
        <v>-7.0103449244945451E-3</v>
      </c>
      <c r="I58" s="41">
        <f>+('Saldo Comercial'!I14/'Indicadores por Habitante'!I$67)*1000</f>
        <v>-6.794652564999188E-3</v>
      </c>
      <c r="J58" s="41">
        <f>+('Saldo Comercial'!J14/'Indicadores por Habitante'!J$67)*1000</f>
        <v>-6.9271496096235032E-3</v>
      </c>
      <c r="K58" s="41">
        <f>+('Saldo Comercial'!K14/'Indicadores por Habitante'!K$67)*1000</f>
        <v>-5.9426476124744502E-3</v>
      </c>
      <c r="L58" s="41">
        <f>+('Saldo Comercial'!L14/'Indicadores por Habitante'!L$67)*1000</f>
        <v>-1.3005463084449125E-2</v>
      </c>
      <c r="M58" s="41">
        <f>+('Saldo Comercial'!M14/'Indicadores por Habitante'!M$67)*1000</f>
        <v>-1.2916706638139708E-2</v>
      </c>
      <c r="N58" s="41">
        <f>+('Saldo Comercial'!N14/'Indicadores por Habitante'!N$67)*1000</f>
        <v>-2.2919357736116721E-2</v>
      </c>
      <c r="O58" s="41">
        <f>+('Saldo Comercial'!O14/'Indicadores por Habitante'!O$67)*1000</f>
        <v>-2.7958918585385437E-2</v>
      </c>
      <c r="P58" s="41">
        <f>+('Saldo Comercial'!P14/'Indicadores por Habitante'!P$67)*1000</f>
        <v>-1.2642080167844287E-2</v>
      </c>
      <c r="Q58" s="41">
        <f>+('Saldo Comercial'!Q14/'Indicadores por Habitante'!Q$67)*1000</f>
        <v>-3.3010629145720167E-3</v>
      </c>
      <c r="R58" s="41">
        <f>+('Saldo Comercial'!R14/'Indicadores por Habitante'!R$67)*1000</f>
        <v>-7.6897180627105459E-3</v>
      </c>
      <c r="S58" s="41">
        <f>+('Saldo Comercial'!S14/'Indicadores por Habitante'!S$67)*1000</f>
        <v>-8.3298156879776913E-3</v>
      </c>
      <c r="T58" s="41">
        <f>+('Saldo Comercial'!T14/'Indicadores por Habitante'!T$67)*1000</f>
        <v>-8.1434450719082476E-3</v>
      </c>
      <c r="U58" s="41">
        <f>+('Saldo Comercial'!U14/'Indicadores por Habitante'!U$67)*1000</f>
        <v>3.0474518297016438E-3</v>
      </c>
      <c r="V58" s="41">
        <f>+('Saldo Comercial'!V14/'Indicadores por Habitante'!V$67)*1000</f>
        <v>-2.7152853621025324E-3</v>
      </c>
      <c r="W58" s="41">
        <f>+('Saldo Comercial'!W14/'Indicadores por Habitante'!W$67)*1000</f>
        <v>-2.8809764758581068E-3</v>
      </c>
    </row>
    <row r="59" spans="1:23" s="8" customFormat="1" x14ac:dyDescent="0.25">
      <c r="A59" s="29" t="s">
        <v>9</v>
      </c>
      <c r="B59" s="41">
        <f>+('Saldo Comercial'!B15/'Indicadores por Habitante'!B$67)*1000</f>
        <v>-5.7221110997960527E-4</v>
      </c>
      <c r="C59" s="41">
        <f>+('Saldo Comercial'!C15/'Indicadores por Habitante'!C$67)*1000</f>
        <v>2.1422163730477396E-3</v>
      </c>
      <c r="D59" s="41">
        <f>+('Saldo Comercial'!D15/'Indicadores por Habitante'!D$67)*1000</f>
        <v>2.572931852053584E-3</v>
      </c>
      <c r="E59" s="41">
        <f>+('Saldo Comercial'!E15/'Indicadores por Habitante'!E$67)*1000</f>
        <v>-4.6830049139893635E-3</v>
      </c>
      <c r="F59" s="41">
        <f>+('Saldo Comercial'!F15/'Indicadores por Habitante'!F$67)*1000</f>
        <v>-3.8725625395190908E-4</v>
      </c>
      <c r="G59" s="41">
        <f>+('Saldo Comercial'!G15/'Indicadores por Habitante'!G$67)*1000</f>
        <v>8.5622330180620614E-4</v>
      </c>
      <c r="H59" s="41">
        <f>+('Saldo Comercial'!H15/'Indicadores por Habitante'!H$67)*1000</f>
        <v>1.9150506935921097E-3</v>
      </c>
      <c r="I59" s="41">
        <f>+('Saldo Comercial'!I15/'Indicadores por Habitante'!I$67)*1000</f>
        <v>-9.3604647448957187E-3</v>
      </c>
      <c r="J59" s="41">
        <f>+('Saldo Comercial'!J15/'Indicadores por Habitante'!J$67)*1000</f>
        <v>-3.0687023779970251E-3</v>
      </c>
      <c r="K59" s="41">
        <f>+('Saldo Comercial'!K15/'Indicadores por Habitante'!K$67)*1000</f>
        <v>-1.9908663724118182E-4</v>
      </c>
      <c r="L59" s="41">
        <f>+('Saldo Comercial'!L15/'Indicadores por Habitante'!L$67)*1000</f>
        <v>-5.23146108410367E-4</v>
      </c>
      <c r="M59" s="41">
        <f>+('Saldo Comercial'!M15/'Indicadores por Habitante'!M$67)*1000</f>
        <v>-7.6210278607848191E-3</v>
      </c>
      <c r="N59" s="41">
        <f>+('Saldo Comercial'!N15/'Indicadores por Habitante'!N$67)*1000</f>
        <v>-8.6903639450870776E-3</v>
      </c>
      <c r="O59" s="41">
        <f>+('Saldo Comercial'!O15/'Indicadores por Habitante'!O$67)*1000</f>
        <v>-1.5159563824078592E-3</v>
      </c>
      <c r="P59" s="41">
        <f>+('Saldo Comercial'!P15/'Indicadores por Habitante'!P$67)*1000</f>
        <v>-2.2372835292832863E-2</v>
      </c>
      <c r="Q59" s="41">
        <f>+('Saldo Comercial'!Q15/'Indicadores por Habitante'!Q$67)*1000</f>
        <v>-2.2625058493173658E-2</v>
      </c>
      <c r="R59" s="41">
        <f>+('Saldo Comercial'!R15/'Indicadores por Habitante'!R$67)*1000</f>
        <v>-2.1618213175525185E-2</v>
      </c>
      <c r="S59" s="41">
        <f>+('Saldo Comercial'!S15/'Indicadores por Habitante'!S$67)*1000</f>
        <v>-3.9719334299132089E-2</v>
      </c>
      <c r="T59" s="41">
        <f>+('Saldo Comercial'!T15/'Indicadores por Habitante'!T$67)*1000</f>
        <v>-9.2762945270640912E-2</v>
      </c>
      <c r="U59" s="41">
        <f>+('Saldo Comercial'!U15/'Indicadores por Habitante'!U$67)*1000</f>
        <v>-6.5708404932446202E-2</v>
      </c>
      <c r="V59" s="41">
        <f>+('Saldo Comercial'!V15/'Indicadores por Habitante'!V$67)*1000</f>
        <v>-4.7768285248728802E-2</v>
      </c>
      <c r="W59" s="41">
        <f>+('Saldo Comercial'!W15/'Indicadores por Habitante'!W$67)*1000</f>
        <v>-5.5241079231868703E-2</v>
      </c>
    </row>
    <row r="60" spans="1:23" s="8" customFormat="1" x14ac:dyDescent="0.25">
      <c r="A60" s="29" t="s">
        <v>11</v>
      </c>
      <c r="B60" s="41">
        <f>+('Saldo Comercial'!B16/'Indicadores por Habitante'!B$67)*1000</f>
        <v>3.3788903256879818E-2</v>
      </c>
      <c r="C60" s="41">
        <f>+('Saldo Comercial'!C16/'Indicadores por Habitante'!C$67)*1000</f>
        <v>-8.8402216556928977E-4</v>
      </c>
      <c r="D60" s="41">
        <f>+('Saldo Comercial'!D16/'Indicadores por Habitante'!D$67)*1000</f>
        <v>-2.4149173364079349E-3</v>
      </c>
      <c r="E60" s="41">
        <f>+('Saldo Comercial'!E16/'Indicadores por Habitante'!E$67)*1000</f>
        <v>-6.3810506901001767E-3</v>
      </c>
      <c r="F60" s="41">
        <f>+('Saldo Comercial'!F16/'Indicadores por Habitante'!F$67)*1000</f>
        <v>-4.5639153786943823E-3</v>
      </c>
      <c r="G60" s="41">
        <f>+('Saldo Comercial'!G16/'Indicadores por Habitante'!G$67)*1000</f>
        <v>-3.014227645857685E-3</v>
      </c>
      <c r="H60" s="41">
        <f>+('Saldo Comercial'!H16/'Indicadores por Habitante'!H$67)*1000</f>
        <v>-8.2273429791352819E-3</v>
      </c>
      <c r="I60" s="41">
        <f>+('Saldo Comercial'!I16/'Indicadores por Habitante'!I$67)*1000</f>
        <v>-1.3318259430754672E-2</v>
      </c>
      <c r="J60" s="41">
        <f>+('Saldo Comercial'!J16/'Indicadores por Habitante'!J$67)*1000</f>
        <v>-1.2033632664554452E-2</v>
      </c>
      <c r="K60" s="41">
        <f>+('Saldo Comercial'!K16/'Indicadores por Habitante'!K$67)*1000</f>
        <v>-1.5519458340843827E-2</v>
      </c>
      <c r="L60" s="41">
        <f>+('Saldo Comercial'!L16/'Indicadores por Habitante'!L$67)*1000</f>
        <v>-7.2020317197636144E-3</v>
      </c>
      <c r="M60" s="41">
        <f>+('Saldo Comercial'!M16/'Indicadores por Habitante'!M$67)*1000</f>
        <v>-5.9447141309363167E-3</v>
      </c>
      <c r="N60" s="41">
        <f>+('Saldo Comercial'!N16/'Indicadores por Habitante'!N$67)*1000</f>
        <v>-4.0254805884563432E-3</v>
      </c>
      <c r="O60" s="41">
        <f>+('Saldo Comercial'!O16/'Indicadores por Habitante'!O$67)*1000</f>
        <v>-1.2106526744967908E-2</v>
      </c>
      <c r="P60" s="41">
        <f>+('Saldo Comercial'!P16/'Indicadores por Habitante'!P$67)*1000</f>
        <v>-1.7175790603010766E-2</v>
      </c>
      <c r="Q60" s="41">
        <f>+('Saldo Comercial'!Q16/'Indicadores por Habitante'!Q$67)*1000</f>
        <v>-1.900891908833972E-2</v>
      </c>
      <c r="R60" s="41">
        <f>+('Saldo Comercial'!R16/'Indicadores por Habitante'!R$67)*1000</f>
        <v>-9.2278354198356508E-3</v>
      </c>
      <c r="S60" s="41">
        <f>+('Saldo Comercial'!S16/'Indicadores por Habitante'!S$67)*1000</f>
        <v>-1.2336378505409718E-2</v>
      </c>
      <c r="T60" s="41">
        <f>+('Saldo Comercial'!T16/'Indicadores por Habitante'!T$67)*1000</f>
        <v>-2.4645016162508468E-3</v>
      </c>
      <c r="U60" s="41">
        <f>+('Saldo Comercial'!U16/'Indicadores por Habitante'!U$67)*1000</f>
        <v>-8.4986951916007671E-3</v>
      </c>
      <c r="V60" s="41">
        <f>+('Saldo Comercial'!V16/'Indicadores por Habitante'!V$67)*1000</f>
        <v>-2.4544822092962104E-2</v>
      </c>
      <c r="W60" s="41">
        <f>+('Saldo Comercial'!W16/'Indicadores por Habitante'!W$67)*1000</f>
        <v>-4.3749954356828435E-3</v>
      </c>
    </row>
    <row r="61" spans="1:23" s="8" customFormat="1" x14ac:dyDescent="0.25">
      <c r="A61" s="29" t="s">
        <v>10</v>
      </c>
      <c r="B61" s="41">
        <f>+('Saldo Comercial'!B17/'Indicadores por Habitante'!B$67)*1000</f>
        <v>6.6766858318159411E-4</v>
      </c>
      <c r="C61" s="41">
        <f>+('Saldo Comercial'!C17/'Indicadores por Habitante'!C$67)*1000</f>
        <v>-1.5007335547788763E-4</v>
      </c>
      <c r="D61" s="41">
        <f>+('Saldo Comercial'!D17/'Indicadores por Habitante'!D$67)*1000</f>
        <v>-3.1685728100475802E-4</v>
      </c>
      <c r="E61" s="41">
        <f>+('Saldo Comercial'!E17/'Indicadores por Habitante'!E$67)*1000</f>
        <v>-2.8742519737928736E-3</v>
      </c>
      <c r="F61" s="41">
        <f>+('Saldo Comercial'!F17/'Indicadores por Habitante'!F$67)*1000</f>
        <v>-2.6656902285224676E-4</v>
      </c>
      <c r="G61" s="41">
        <f>+('Saldo Comercial'!G17/'Indicadores por Habitante'!G$67)*1000</f>
        <v>-8.6039249532262401E-5</v>
      </c>
      <c r="H61" s="41">
        <f>+('Saldo Comercial'!H17/'Indicadores por Habitante'!H$67)*1000</f>
        <v>5.9710574978044657E-5</v>
      </c>
      <c r="I61" s="41">
        <f>+('Saldo Comercial'!I17/'Indicadores por Habitante'!I$67)*1000</f>
        <v>-5.6836845877830937E-5</v>
      </c>
      <c r="J61" s="41">
        <f>+('Saldo Comercial'!J17/'Indicadores por Habitante'!J$67)*1000</f>
        <v>-2.8617199295208275E-4</v>
      </c>
      <c r="K61" s="41">
        <f>+('Saldo Comercial'!K17/'Indicadores por Habitante'!K$67)*1000</f>
        <v>-1.5867688838277899E-3</v>
      </c>
      <c r="L61" s="41">
        <f>+('Saldo Comercial'!L17/'Indicadores por Habitante'!L$67)*1000</f>
        <v>-4.0407714946669275E-3</v>
      </c>
      <c r="M61" s="41">
        <f>+('Saldo Comercial'!M17/'Indicadores por Habitante'!M$67)*1000</f>
        <v>-7.5231380688862157E-3</v>
      </c>
      <c r="N61" s="41">
        <f>+('Saldo Comercial'!N17/'Indicadores por Habitante'!N$67)*1000</f>
        <v>-4.6280494591370135E-3</v>
      </c>
      <c r="O61" s="41">
        <f>+('Saldo Comercial'!O17/'Indicadores por Habitante'!O$67)*1000</f>
        <v>-1.2112398359484402E-2</v>
      </c>
      <c r="P61" s="41">
        <f>+('Saldo Comercial'!P17/'Indicadores por Habitante'!P$67)*1000</f>
        <v>-6.1607335646243544E-2</v>
      </c>
      <c r="Q61" s="41">
        <f>+('Saldo Comercial'!Q17/'Indicadores por Habitante'!Q$67)*1000</f>
        <v>-3.8270202601720114E-2</v>
      </c>
      <c r="R61" s="41">
        <f>+('Saldo Comercial'!R17/'Indicadores por Habitante'!R$67)*1000</f>
        <v>-3.353841637155245E-2</v>
      </c>
      <c r="S61" s="41">
        <f>+('Saldo Comercial'!S17/'Indicadores por Habitante'!S$67)*1000</f>
        <v>-3.1628002193044269E-3</v>
      </c>
      <c r="T61" s="41">
        <f>+('Saldo Comercial'!T17/'Indicadores por Habitante'!T$67)*1000</f>
        <v>-1.2843506227116271E-4</v>
      </c>
      <c r="U61" s="41">
        <f>+('Saldo Comercial'!U17/'Indicadores por Habitante'!U$67)*1000</f>
        <v>-1.0075534935356074E-2</v>
      </c>
      <c r="V61" s="41">
        <f>+('Saldo Comercial'!V17/'Indicadores por Habitante'!V$67)*1000</f>
        <v>-3.1335130785885355E-3</v>
      </c>
      <c r="W61" s="41">
        <f>+('Saldo Comercial'!W17/'Indicadores por Habitante'!W$67)*1000</f>
        <v>-2.6572941644764096E-3</v>
      </c>
    </row>
    <row r="62" spans="1:23" s="8" customFormat="1" x14ac:dyDescent="0.25">
      <c r="A62" s="29" t="s">
        <v>3</v>
      </c>
      <c r="B62" s="41">
        <f>+('Saldo Comercial'!B18/'Indicadores por Habitante'!B$67)*1000</f>
        <v>-1.3045409896578219E-2</v>
      </c>
      <c r="C62" s="41">
        <f>+('Saldo Comercial'!C18/'Indicadores por Habitante'!C$67)*1000</f>
        <v>-3.7005073808613786E-2</v>
      </c>
      <c r="D62" s="41">
        <f>+('Saldo Comercial'!D18/'Indicadores por Habitante'!D$67)*1000</f>
        <v>-2.7000759479104436E-2</v>
      </c>
      <c r="E62" s="41">
        <f>+('Saldo Comercial'!E18/'Indicadores por Habitante'!E$67)*1000</f>
        <v>-2.3822737260917951E-2</v>
      </c>
      <c r="F62" s="41">
        <f>+('Saldo Comercial'!F18/'Indicadores por Habitante'!F$67)*1000</f>
        <v>-1.7033108673024891E-2</v>
      </c>
      <c r="G62" s="41">
        <f>+('Saldo Comercial'!G18/'Indicadores por Habitante'!G$67)*1000</f>
        <v>-9.6940201580010179E-3</v>
      </c>
      <c r="H62" s="41">
        <f>+('Saldo Comercial'!H18/'Indicadores por Habitante'!H$67)*1000</f>
        <v>-1.2065774934843313E-2</v>
      </c>
      <c r="I62" s="41">
        <f>+('Saldo Comercial'!I18/'Indicadores por Habitante'!I$67)*1000</f>
        <v>-1.7051949022309467E-2</v>
      </c>
      <c r="J62" s="41">
        <f>+('Saldo Comercial'!J18/'Indicadores por Habitante'!J$67)*1000</f>
        <v>-2.1502135811789249E-2</v>
      </c>
      <c r="K62" s="41">
        <f>+('Saldo Comercial'!K18/'Indicadores por Habitante'!K$67)*1000</f>
        <v>-6.5777800100447287E-2</v>
      </c>
      <c r="L62" s="41">
        <f>+('Saldo Comercial'!L18/'Indicadores por Habitante'!L$67)*1000</f>
        <v>-6.5051447713648416E-2</v>
      </c>
      <c r="M62" s="41">
        <f>+('Saldo Comercial'!M18/'Indicadores por Habitante'!M$67)*1000</f>
        <v>-0.10593433306710261</v>
      </c>
      <c r="N62" s="41">
        <f>+('Saldo Comercial'!N18/'Indicadores por Habitante'!N$67)*1000</f>
        <v>-5.8721883334935623E-2</v>
      </c>
      <c r="O62" s="41">
        <f>+('Saldo Comercial'!O18/'Indicadores por Habitante'!O$67)*1000</f>
        <v>-0.1057872139947255</v>
      </c>
      <c r="P62" s="41">
        <f>+('Saldo Comercial'!P18/'Indicadores por Habitante'!P$67)*1000</f>
        <v>-5.8443002699580998E-2</v>
      </c>
      <c r="Q62" s="41">
        <f>+('Saldo Comercial'!Q18/'Indicadores por Habitante'!Q$67)*1000</f>
        <v>-4.6906273632384768E-2</v>
      </c>
      <c r="R62" s="41">
        <f>+('Saldo Comercial'!R18/'Indicadores por Habitante'!R$67)*1000</f>
        <v>-6.8797425348522401E-2</v>
      </c>
      <c r="S62" s="41">
        <f>+('Saldo Comercial'!S18/'Indicadores por Habitante'!S$67)*1000</f>
        <v>-5.5914707331226603E-2</v>
      </c>
      <c r="T62" s="41">
        <f>+('Saldo Comercial'!T18/'Indicadores por Habitante'!T$67)*1000</f>
        <v>-9.9905437244882017E-2</v>
      </c>
      <c r="U62" s="41">
        <f>+('Saldo Comercial'!U18/'Indicadores por Habitante'!U$67)*1000</f>
        <v>-5.4582762496924418E-2</v>
      </c>
      <c r="V62" s="41">
        <f>+('Saldo Comercial'!V18/'Indicadores por Habitante'!V$67)*1000</f>
        <v>-0.12905737675585366</v>
      </c>
      <c r="W62" s="41">
        <f>+('Saldo Comercial'!W18/'Indicadores por Habitante'!W$67)*1000</f>
        <v>-6.0850594247425956E-2</v>
      </c>
    </row>
    <row r="63" spans="1:23" s="8" customFormat="1" ht="15.75" thickBot="1" x14ac:dyDescent="0.3">
      <c r="A63" s="30" t="s">
        <v>6</v>
      </c>
      <c r="B63" s="42">
        <f>+('Saldo Comercial'!B19/'Indicadores por Habitante'!B$67)*1000</f>
        <v>-8.632702059746504E-2</v>
      </c>
      <c r="C63" s="42">
        <f>+('Saldo Comercial'!C19/'Indicadores por Habitante'!C$67)*1000</f>
        <v>-5.8662710593266533E-2</v>
      </c>
      <c r="D63" s="42">
        <f>+('Saldo Comercial'!D19/'Indicadores por Habitante'!D$67)*1000</f>
        <v>-6.1617999791954023E-2</v>
      </c>
      <c r="E63" s="42">
        <f>+('Saldo Comercial'!E19/'Indicadores por Habitante'!E$67)*1000</f>
        <v>-9.6575131730806729E-2</v>
      </c>
      <c r="F63" s="42">
        <f>+('Saldo Comercial'!F19/'Indicadores por Habitante'!F$67)*1000</f>
        <v>-0.17614481340143229</v>
      </c>
      <c r="G63" s="42">
        <f>+('Saldo Comercial'!G19/'Indicadores por Habitante'!G$67)*1000</f>
        <v>-0.15255252792968793</v>
      </c>
      <c r="H63" s="42">
        <f>+('Saldo Comercial'!H19/'Indicadores por Habitante'!H$67)*1000</f>
        <v>-0.15657663715089068</v>
      </c>
      <c r="I63" s="42">
        <f>+('Saldo Comercial'!I19/'Indicadores por Habitante'!I$67)*1000</f>
        <v>-0.17079544774852534</v>
      </c>
      <c r="J63" s="42">
        <f>+('Saldo Comercial'!J19/'Indicadores por Habitante'!J$67)*1000</f>
        <v>-0.11686923920855473</v>
      </c>
      <c r="K63" s="42">
        <f>+('Saldo Comercial'!K19/'Indicadores por Habitante'!K$67)*1000</f>
        <v>-9.2308437055661816E-2</v>
      </c>
      <c r="L63" s="42">
        <f>+('Saldo Comercial'!L19/'Indicadores por Habitante'!L$67)*1000</f>
        <v>-5.7122299561617691E-2</v>
      </c>
      <c r="M63" s="42">
        <f>+('Saldo Comercial'!M19/'Indicadores por Habitante'!M$67)*1000</f>
        <v>-4.3619036981929392E-2</v>
      </c>
      <c r="N63" s="42">
        <f>+('Saldo Comercial'!N19/'Indicadores por Habitante'!N$67)*1000</f>
        <v>-1.4868601444913211E-2</v>
      </c>
      <c r="O63" s="42">
        <f>+('Saldo Comercial'!O19/'Indicadores por Habitante'!O$67)*1000</f>
        <v>-4.0793143088073747E-2</v>
      </c>
      <c r="P63" s="42">
        <f>+('Saldo Comercial'!P19/'Indicadores por Habitante'!P$67)*1000</f>
        <v>-2.8434375530249426E-2</v>
      </c>
      <c r="Q63" s="42">
        <f>+('Saldo Comercial'!Q19/'Indicadores por Habitante'!Q$67)*1000</f>
        <v>-1.3228664098533618E-2</v>
      </c>
      <c r="R63" s="42">
        <f>+('Saldo Comercial'!R19/'Indicadores por Habitante'!R$67)*1000</f>
        <v>-4.2465869125459459E-2</v>
      </c>
      <c r="S63" s="42">
        <f>+('Saldo Comercial'!S19/'Indicadores por Habitante'!S$67)*1000</f>
        <v>-2.5236410348302599E-2</v>
      </c>
      <c r="T63" s="42">
        <f>+('Saldo Comercial'!T19/'Indicadores por Habitante'!T$67)*1000</f>
        <v>-1.2754777377916715E-2</v>
      </c>
      <c r="U63" s="42">
        <f>+('Saldo Comercial'!U19/'Indicadores por Habitante'!U$67)*1000</f>
        <v>-6.0855250769342754E-3</v>
      </c>
      <c r="V63" s="42">
        <f>+('Saldo Comercial'!V19/'Indicadores por Habitante'!V$67)*1000</f>
        <v>8.9903607431881631E-3</v>
      </c>
      <c r="W63" s="42">
        <f>+('Saldo Comercial'!W19/'Indicadores por Habitante'!W$67)*1000</f>
        <v>1.3702264730066898E-2</v>
      </c>
    </row>
    <row r="65" spans="1:23" ht="42" x14ac:dyDescent="0.25">
      <c r="A65" s="53" t="s">
        <v>15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</row>
    <row r="66" spans="1:23" s="43" customFormat="1" ht="22.5" customHeight="1" x14ac:dyDescent="0.25">
      <c r="A66" s="50" t="s">
        <v>12</v>
      </c>
      <c r="B66" s="50">
        <v>1995</v>
      </c>
      <c r="C66" s="50">
        <v>1996</v>
      </c>
      <c r="D66" s="50">
        <v>1997</v>
      </c>
      <c r="E66" s="50">
        <v>1998</v>
      </c>
      <c r="F66" s="50">
        <v>1999</v>
      </c>
      <c r="G66" s="50">
        <v>2000</v>
      </c>
      <c r="H66" s="50">
        <v>2001</v>
      </c>
      <c r="I66" s="50">
        <v>2002</v>
      </c>
      <c r="J66" s="50">
        <v>2003</v>
      </c>
      <c r="K66" s="50">
        <v>2004</v>
      </c>
      <c r="L66" s="50">
        <v>2005</v>
      </c>
      <c r="M66" s="50">
        <v>2006</v>
      </c>
      <c r="N66" s="50">
        <v>2007</v>
      </c>
      <c r="O66" s="50">
        <v>2008</v>
      </c>
      <c r="P66" s="50">
        <v>2009</v>
      </c>
      <c r="Q66" s="50">
        <v>2010</v>
      </c>
      <c r="R66" s="50">
        <v>2011</v>
      </c>
      <c r="S66" s="50">
        <v>2012</v>
      </c>
      <c r="T66" s="50">
        <v>2013</v>
      </c>
      <c r="U66" s="50">
        <v>2014</v>
      </c>
      <c r="V66" s="50">
        <v>2015</v>
      </c>
      <c r="W66" s="50">
        <v>2016</v>
      </c>
    </row>
    <row r="67" spans="1:23" s="8" customFormat="1" x14ac:dyDescent="0.25">
      <c r="A67" s="51" t="s">
        <v>13</v>
      </c>
      <c r="B67" s="45">
        <v>37472184</v>
      </c>
      <c r="C67" s="45">
        <v>38068050</v>
      </c>
      <c r="D67" s="45">
        <v>38635691</v>
      </c>
      <c r="E67" s="45">
        <v>39184456</v>
      </c>
      <c r="F67" s="45">
        <v>39730798</v>
      </c>
      <c r="G67" s="45">
        <v>40295563</v>
      </c>
      <c r="H67" s="45">
        <v>40813541</v>
      </c>
      <c r="I67" s="45">
        <v>41328824</v>
      </c>
      <c r="J67" s="45">
        <v>41848959</v>
      </c>
      <c r="K67" s="45">
        <v>42368489</v>
      </c>
      <c r="L67" s="45">
        <v>42888592</v>
      </c>
      <c r="M67" s="45">
        <v>43405956</v>
      </c>
      <c r="N67" s="45">
        <v>43926929</v>
      </c>
      <c r="O67" s="45">
        <v>44451147</v>
      </c>
      <c r="P67" s="45">
        <v>44978832</v>
      </c>
      <c r="Q67" s="45">
        <v>45509584</v>
      </c>
      <c r="R67" s="45">
        <v>46044601</v>
      </c>
      <c r="S67" s="45">
        <v>46581823</v>
      </c>
      <c r="T67" s="45">
        <v>47121089</v>
      </c>
      <c r="U67" s="45">
        <v>47661787</v>
      </c>
      <c r="V67" s="45">
        <v>48203405</v>
      </c>
      <c r="W67" s="49">
        <v>48747708</v>
      </c>
    </row>
    <row r="68" spans="1:23" s="8" customFormat="1" ht="15.75" thickBot="1" x14ac:dyDescent="0.3">
      <c r="A68" s="46" t="s">
        <v>16</v>
      </c>
      <c r="B68" s="47">
        <v>34779000</v>
      </c>
      <c r="C68" s="47">
        <v>35196000</v>
      </c>
      <c r="D68" s="47">
        <v>35604000</v>
      </c>
      <c r="E68" s="47">
        <v>36005000</v>
      </c>
      <c r="F68" s="47">
        <v>36399000</v>
      </c>
      <c r="G68" s="47">
        <v>36784000</v>
      </c>
      <c r="H68" s="47">
        <v>37156000</v>
      </c>
      <c r="I68" s="47">
        <v>37516000</v>
      </c>
      <c r="J68" s="47">
        <v>37870000</v>
      </c>
      <c r="K68" s="47">
        <v>38226000</v>
      </c>
      <c r="L68" s="47">
        <v>38592000</v>
      </c>
      <c r="M68" s="47">
        <v>38971000</v>
      </c>
      <c r="N68" s="47">
        <v>39356000</v>
      </c>
      <c r="O68" s="47">
        <v>39746000</v>
      </c>
      <c r="P68" s="47">
        <v>40134000</v>
      </c>
      <c r="Q68" s="47">
        <v>40788000</v>
      </c>
      <c r="R68" s="47">
        <v>41261000</v>
      </c>
      <c r="S68" s="47">
        <v>41733000</v>
      </c>
      <c r="T68" s="47">
        <v>42203000</v>
      </c>
      <c r="U68" s="47">
        <v>42670000</v>
      </c>
      <c r="V68" s="47">
        <v>43132000</v>
      </c>
      <c r="W68" s="48">
        <v>43600000</v>
      </c>
    </row>
    <row r="69" spans="1:23" x14ac:dyDescent="0.25">
      <c r="A69" t="s">
        <v>17</v>
      </c>
      <c r="B69"/>
      <c r="C69"/>
      <c r="D69"/>
      <c r="E69" t="s">
        <v>14</v>
      </c>
      <c r="F69"/>
      <c r="G69"/>
      <c r="H69"/>
      <c r="I69"/>
      <c r="J69"/>
      <c r="K69"/>
      <c r="L69"/>
      <c r="M69"/>
      <c r="N69"/>
      <c r="O69"/>
      <c r="P69"/>
      <c r="Q69" s="2"/>
      <c r="R69" s="66"/>
      <c r="S69" s="66"/>
      <c r="T69" s="2"/>
      <c r="U69" s="3"/>
      <c r="V69"/>
      <c r="W69"/>
    </row>
  </sheetData>
  <mergeCells count="5">
    <mergeCell ref="R69:S69"/>
    <mergeCell ref="R25:S25"/>
    <mergeCell ref="R47:S47"/>
    <mergeCell ref="A20:A21"/>
    <mergeCell ref="A4:A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8"/>
  <sheetViews>
    <sheetView showGridLines="0" workbookViewId="0">
      <pane xSplit="1" topLeftCell="B1" activePane="topRight" state="frozen"/>
      <selection pane="topRight" activeCell="B73" sqref="B73"/>
    </sheetView>
  </sheetViews>
  <sheetFormatPr baseColWidth="10" defaultRowHeight="15" x14ac:dyDescent="0.25"/>
  <cols>
    <col min="1" max="1" width="57.5703125" style="1" customWidth="1"/>
    <col min="2" max="3" width="12" style="1" bestFit="1" customWidth="1"/>
    <col min="4" max="4" width="12.28515625" style="1" bestFit="1" customWidth="1"/>
    <col min="5" max="5" width="18.42578125" style="1" customWidth="1"/>
    <col min="6" max="8" width="12" style="1" bestFit="1" customWidth="1"/>
    <col min="9" max="14" width="12.42578125" style="1" bestFit="1" customWidth="1"/>
    <col min="15" max="15" width="12.28515625" style="1" bestFit="1" customWidth="1"/>
    <col min="16" max="16" width="12.42578125" style="1" bestFit="1" customWidth="1"/>
    <col min="17" max="23" width="12" style="1" bestFit="1" customWidth="1"/>
    <col min="24" max="16384" width="11.42578125" style="1"/>
  </cols>
  <sheetData>
    <row r="1" spans="1:23" s="8" customFormat="1" x14ac:dyDescent="0.25"/>
    <row r="2" spans="1:23" s="8" customFormat="1" x14ac:dyDescent="0.25"/>
    <row r="3" spans="1:23" s="8" customFormat="1" x14ac:dyDescent="0.25"/>
    <row r="4" spans="1:23" ht="21" x14ac:dyDescent="0.25">
      <c r="A4" s="68" t="s">
        <v>23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x14ac:dyDescent="0.25">
      <c r="A5" s="68"/>
    </row>
    <row r="6" spans="1:23" s="8" customFormat="1" ht="22.5" customHeight="1" thickBot="1" x14ac:dyDescent="0.3">
      <c r="A6" s="32" t="s">
        <v>0</v>
      </c>
      <c r="B6" s="32">
        <v>1995</v>
      </c>
      <c r="C6" s="32">
        <v>1996</v>
      </c>
      <c r="D6" s="32">
        <v>1997</v>
      </c>
      <c r="E6" s="32">
        <v>1998</v>
      </c>
      <c r="F6" s="32">
        <v>1999</v>
      </c>
      <c r="G6" s="32">
        <v>2000</v>
      </c>
      <c r="H6" s="32">
        <v>2001</v>
      </c>
      <c r="I6" s="32">
        <v>2002</v>
      </c>
      <c r="J6" s="32">
        <v>2003</v>
      </c>
      <c r="K6" s="32">
        <v>2004</v>
      </c>
      <c r="L6" s="32">
        <v>2005</v>
      </c>
      <c r="M6" s="32">
        <v>2006</v>
      </c>
      <c r="N6" s="32">
        <v>2007</v>
      </c>
      <c r="O6" s="32">
        <v>2008</v>
      </c>
      <c r="P6" s="32">
        <v>2009</v>
      </c>
      <c r="Q6" s="32">
        <v>2010</v>
      </c>
      <c r="R6" s="32">
        <v>2011</v>
      </c>
      <c r="S6" s="32">
        <v>2012</v>
      </c>
      <c r="T6" s="32">
        <v>2013</v>
      </c>
      <c r="U6" s="32">
        <v>2014</v>
      </c>
      <c r="V6" s="32">
        <v>2015</v>
      </c>
      <c r="W6" s="32">
        <v>2016</v>
      </c>
    </row>
    <row r="7" spans="1:23" s="8" customFormat="1" x14ac:dyDescent="0.25">
      <c r="A7" s="35" t="s">
        <v>1</v>
      </c>
      <c r="B7" s="40">
        <f>+SUM(B8:B17)</f>
        <v>0.13622543095036213</v>
      </c>
      <c r="C7" s="40">
        <f t="shared" ref="C7:W7" si="0">+SUM(C8:C17)</f>
        <v>0.12675322302064168</v>
      </c>
      <c r="D7" s="40">
        <f t="shared" si="0"/>
        <v>0.14247387079034016</v>
      </c>
      <c r="E7" s="40">
        <f t="shared" si="0"/>
        <v>0.13684780777377265</v>
      </c>
      <c r="F7" s="40">
        <f t="shared" si="0"/>
        <v>0.10581130588909361</v>
      </c>
      <c r="G7" s="40">
        <f t="shared" si="0"/>
        <v>7.0661325962049756E-2</v>
      </c>
      <c r="H7" s="40">
        <f t="shared" si="0"/>
        <v>4.2348969693827787E-2</v>
      </c>
      <c r="I7" s="40">
        <f t="shared" si="0"/>
        <v>1.0146559615158382E-2</v>
      </c>
      <c r="J7" s="40">
        <f t="shared" si="0"/>
        <v>1.377785002210432E-2</v>
      </c>
      <c r="K7" s="40">
        <f t="shared" si="0"/>
        <v>1.2295397602942534E-2</v>
      </c>
      <c r="L7" s="40">
        <f t="shared" si="0"/>
        <v>1.0991867752047295E-2</v>
      </c>
      <c r="M7" s="40">
        <f t="shared" si="0"/>
        <v>1.4535641038163259E-2</v>
      </c>
      <c r="N7" s="40">
        <f t="shared" si="0"/>
        <v>1.3832188249766161E-2</v>
      </c>
      <c r="O7" s="40">
        <f t="shared" si="0"/>
        <v>1.4685237311616436E-2</v>
      </c>
      <c r="P7" s="40">
        <f t="shared" si="0"/>
        <v>1.5279447758986778E-2</v>
      </c>
      <c r="Q7" s="40">
        <f t="shared" si="0"/>
        <v>1.7324132288968001E-2</v>
      </c>
      <c r="R7" s="40">
        <f t="shared" si="0"/>
        <v>2.2856006494682158E-2</v>
      </c>
      <c r="S7" s="40">
        <f t="shared" si="0"/>
        <v>2.6420870303358577E-2</v>
      </c>
      <c r="T7" s="40">
        <f t="shared" si="0"/>
        <v>2.7239800464238833E-2</v>
      </c>
      <c r="U7" s="40">
        <f t="shared" si="0"/>
        <v>3.6650946553348787E-2</v>
      </c>
      <c r="V7" s="40">
        <f t="shared" si="0"/>
        <v>4.5617819132052567E-2</v>
      </c>
      <c r="W7" s="40">
        <f t="shared" si="0"/>
        <v>4.9265936509890036E-2</v>
      </c>
    </row>
    <row r="8" spans="1:23" s="8" customFormat="1" x14ac:dyDescent="0.25">
      <c r="A8" s="29" t="s">
        <v>2</v>
      </c>
      <c r="B8" s="41">
        <f>(+'Productos Exportados'!B9/Aperturas!B$23)</f>
        <v>2.1425232838091657E-3</v>
      </c>
      <c r="C8" s="41">
        <f>(+'Productos Exportados'!C9/Aperturas!C$23)</f>
        <v>3.8647548133806399E-3</v>
      </c>
      <c r="D8" s="41">
        <f>(+'Productos Exportados'!D9/Aperturas!D$23)</f>
        <v>1.4687729442891116E-2</v>
      </c>
      <c r="E8" s="41">
        <f>(+'Productos Exportados'!E9/Aperturas!E$23)</f>
        <v>2.4572309030982341E-3</v>
      </c>
      <c r="F8" s="41">
        <f>(+'Productos Exportados'!F9/Aperturas!F$23)</f>
        <v>1.4184412191653344E-3</v>
      </c>
      <c r="G8" s="41">
        <f>(+'Productos Exportados'!G9/Aperturas!G$23)</f>
        <v>0</v>
      </c>
      <c r="H8" s="41">
        <f>(+'Productos Exportados'!H9/Aperturas!H$23)</f>
        <v>1.374695775090657E-3</v>
      </c>
      <c r="I8" s="41">
        <f>(+'Productos Exportados'!I9/Aperturas!I$23)</f>
        <v>2.8856347594803586E-3</v>
      </c>
      <c r="J8" s="41">
        <f>(+'Productos Exportados'!J9/Aperturas!J$23)</f>
        <v>2.0337629583814651E-3</v>
      </c>
      <c r="K8" s="41">
        <f>(+'Productos Exportados'!K9/Aperturas!K$23)</f>
        <v>8.370712277669109E-4</v>
      </c>
      <c r="L8" s="41">
        <f>(+'Productos Exportados'!L9/Aperturas!L$23)</f>
        <v>0</v>
      </c>
      <c r="M8" s="41">
        <f>(+'Productos Exportados'!M9/Aperturas!M$23)</f>
        <v>0</v>
      </c>
      <c r="N8" s="41">
        <f>(+'Productos Exportados'!N9/Aperturas!N$23)</f>
        <v>2.5552451887387715E-7</v>
      </c>
      <c r="O8" s="41">
        <f>(+'Productos Exportados'!O9/Aperturas!O$23)</f>
        <v>5.1643061320135722E-4</v>
      </c>
      <c r="P8" s="41">
        <f>(+'Productos Exportados'!P9/Aperturas!P$23)</f>
        <v>3.3443863358763653E-3</v>
      </c>
      <c r="Q8" s="41">
        <f>(+'Productos Exportados'!Q9/Aperturas!Q$23)</f>
        <v>1.2770236159875504E-3</v>
      </c>
      <c r="R8" s="41">
        <f>(+'Productos Exportados'!R9/Aperturas!R$23)</f>
        <v>1.0830190369797096E-3</v>
      </c>
      <c r="S8" s="41">
        <f>(+'Productos Exportados'!S9/Aperturas!S$23)</f>
        <v>2.5667715443044681E-3</v>
      </c>
      <c r="T8" s="41">
        <f>(+'Productos Exportados'!T9/Aperturas!T$23)</f>
        <v>1.0140874079515326E-2</v>
      </c>
      <c r="U8" s="41">
        <f>(+'Productos Exportados'!U9/Aperturas!U$23)</f>
        <v>1.2710479753084611E-2</v>
      </c>
      <c r="V8" s="41">
        <f>(+'Productos Exportados'!V9/Aperturas!V$23)</f>
        <v>1.8716025126507795E-2</v>
      </c>
      <c r="W8" s="41">
        <f>(+'Productos Exportados'!W9/Aperturas!W$23)</f>
        <v>2.4360128544678814E-2</v>
      </c>
    </row>
    <row r="9" spans="1:23" s="8" customFormat="1" x14ac:dyDescent="0.25">
      <c r="A9" s="29" t="s">
        <v>4</v>
      </c>
      <c r="B9" s="41">
        <f>(+'Productos Exportados'!B10/Aperturas!B$23)</f>
        <v>7.8822791553601085E-2</v>
      </c>
      <c r="C9" s="41">
        <f>(+'Productos Exportados'!C10/Aperturas!C$23)</f>
        <v>8.6562531295144782E-2</v>
      </c>
      <c r="D9" s="41">
        <f>(+'Productos Exportados'!D10/Aperturas!D$23)</f>
        <v>8.5886585720073225E-2</v>
      </c>
      <c r="E9" s="41">
        <f>(+'Productos Exportados'!E10/Aperturas!E$23)</f>
        <v>7.3858530815116979E-2</v>
      </c>
      <c r="F9" s="41">
        <f>(+'Productos Exportados'!F10/Aperturas!F$23)</f>
        <v>5.4641650954937789E-2</v>
      </c>
      <c r="G9" s="41">
        <f>(+'Productos Exportados'!G10/Aperturas!G$23)</f>
        <v>3.6529302509973577E-2</v>
      </c>
      <c r="H9" s="41">
        <f>(+'Productos Exportados'!H10/Aperturas!H$23)</f>
        <v>2.084042868210103E-2</v>
      </c>
      <c r="I9" s="41">
        <f>(+'Productos Exportados'!I10/Aperturas!I$23)</f>
        <v>5.1411677859882678E-3</v>
      </c>
      <c r="J9" s="41">
        <f>(+'Productos Exportados'!J10/Aperturas!J$23)</f>
        <v>1.0395778876821681E-2</v>
      </c>
      <c r="K9" s="41">
        <f>(+'Productos Exportados'!K10/Aperturas!K$23)</f>
        <v>9.0769783137827284E-3</v>
      </c>
      <c r="L9" s="41">
        <f>(+'Productos Exportados'!L10/Aperturas!L$23)</f>
        <v>8.0210886270952152E-3</v>
      </c>
      <c r="M9" s="41">
        <f>(+'Productos Exportados'!M10/Aperturas!M$23)</f>
        <v>7.1577769498397999E-3</v>
      </c>
      <c r="N9" s="41">
        <f>(+'Productos Exportados'!N10/Aperturas!N$23)</f>
        <v>7.2291887999809748E-3</v>
      </c>
      <c r="O9" s="41">
        <f>(+'Productos Exportados'!O10/Aperturas!O$23)</f>
        <v>8.3683441227063015E-3</v>
      </c>
      <c r="P9" s="41">
        <f>(+'Productos Exportados'!P10/Aperturas!P$23)</f>
        <v>7.3331440837321928E-3</v>
      </c>
      <c r="Q9" s="41">
        <f>(+'Productos Exportados'!Q10/Aperturas!Q$23)</f>
        <v>5.521636205738781E-3</v>
      </c>
      <c r="R9" s="41">
        <f>(+'Productos Exportados'!R10/Aperturas!R$23)</f>
        <v>8.243312637344449E-3</v>
      </c>
      <c r="S9" s="41">
        <f>(+'Productos Exportados'!S10/Aperturas!S$23)</f>
        <v>6.5721472952881494E-3</v>
      </c>
      <c r="T9" s="41">
        <f>(+'Productos Exportados'!T10/Aperturas!T$23)</f>
        <v>4.0816389671621415E-3</v>
      </c>
      <c r="U9" s="41">
        <f>(+'Productos Exportados'!U10/Aperturas!U$23)</f>
        <v>6.0424190412672633E-3</v>
      </c>
      <c r="V9" s="41">
        <f>(+'Productos Exportados'!V10/Aperturas!V$23)</f>
        <v>7.4602876210265829E-3</v>
      </c>
      <c r="W9" s="41">
        <f>(+'Productos Exportados'!W10/Aperturas!W$23)</f>
        <v>6.9041719253357279E-3</v>
      </c>
    </row>
    <row r="10" spans="1:23" s="8" customFormat="1" x14ac:dyDescent="0.25">
      <c r="A10" s="29" t="s">
        <v>5</v>
      </c>
      <c r="B10" s="41">
        <f>(+'Productos Exportados'!B11/Aperturas!B$23)</f>
        <v>3.428748549469892E-2</v>
      </c>
      <c r="C10" s="41">
        <f>(+'Productos Exportados'!C11/Aperturas!C$23)</f>
        <v>2.9947815226105168E-2</v>
      </c>
      <c r="D10" s="41">
        <f>(+'Productos Exportados'!D11/Aperturas!D$23)</f>
        <v>2.9965523484992103E-2</v>
      </c>
      <c r="E10" s="41">
        <f>(+'Productos Exportados'!E11/Aperturas!E$23)</f>
        <v>4.4644839810297911E-2</v>
      </c>
      <c r="F10" s="41">
        <f>(+'Productos Exportados'!F11/Aperturas!F$23)</f>
        <v>4.1874740156365914E-2</v>
      </c>
      <c r="G10" s="41">
        <f>(+'Productos Exportados'!G11/Aperturas!G$23)</f>
        <v>2.5873646580589937E-2</v>
      </c>
      <c r="H10" s="41">
        <f>(+'Productos Exportados'!H11/Aperturas!H$23)</f>
        <v>1.4190302229839141E-2</v>
      </c>
      <c r="I10" s="41">
        <f>(+'Productos Exportados'!I11/Aperturas!I$23)</f>
        <v>1.8845359716027439E-3</v>
      </c>
      <c r="J10" s="41">
        <f>(+'Productos Exportados'!J11/Aperturas!J$23)</f>
        <v>2.9354303285758878E-4</v>
      </c>
      <c r="K10" s="41">
        <f>(+'Productos Exportados'!K11/Aperturas!K$23)</f>
        <v>1.5619322032973534E-3</v>
      </c>
      <c r="L10" s="41">
        <f>(+'Productos Exportados'!L11/Aperturas!L$23)</f>
        <v>2.6629593135502529E-3</v>
      </c>
      <c r="M10" s="41">
        <f>(+'Productos Exportados'!M11/Aperturas!M$23)</f>
        <v>1.5576097695971323E-3</v>
      </c>
      <c r="N10" s="41">
        <f>(+'Productos Exportados'!N11/Aperturas!N$23)</f>
        <v>2.7594333854056852E-3</v>
      </c>
      <c r="O10" s="41">
        <f>(+'Productos Exportados'!O11/Aperturas!O$23)</f>
        <v>2.8158584117587019E-3</v>
      </c>
      <c r="P10" s="41">
        <f>(+'Productos Exportados'!P11/Aperturas!P$23)</f>
        <v>1.7686085256230593E-3</v>
      </c>
      <c r="Q10" s="41">
        <f>(+'Productos Exportados'!Q11/Aperturas!Q$23)</f>
        <v>2.3797795281250227E-3</v>
      </c>
      <c r="R10" s="41">
        <f>(+'Productos Exportados'!R11/Aperturas!R$23)</f>
        <v>1.874614153343959E-3</v>
      </c>
      <c r="S10" s="41">
        <f>(+'Productos Exportados'!S11/Aperturas!S$23)</f>
        <v>2.8799704131083643E-3</v>
      </c>
      <c r="T10" s="41">
        <f>(+'Productos Exportados'!T11/Aperturas!T$23)</f>
        <v>1.3951876021245689E-3</v>
      </c>
      <c r="U10" s="41">
        <f>(+'Productos Exportados'!U11/Aperturas!U$23)</f>
        <v>1.2192787480678673E-3</v>
      </c>
      <c r="V10" s="41">
        <f>(+'Productos Exportados'!V11/Aperturas!V$23)</f>
        <v>1.8967816094017102E-3</v>
      </c>
      <c r="W10" s="41">
        <f>(+'Productos Exportados'!W11/Aperturas!W$23)</f>
        <v>3.1217696061565472E-3</v>
      </c>
    </row>
    <row r="11" spans="1:23" s="8" customFormat="1" x14ac:dyDescent="0.25">
      <c r="A11" s="29" t="s">
        <v>8</v>
      </c>
      <c r="B11" s="41">
        <f>(+'Productos Exportados'!B12/Aperturas!B$23)</f>
        <v>1.2539553727408472E-5</v>
      </c>
      <c r="C11" s="41">
        <f>(+'Productos Exportados'!C12/Aperturas!C$23)</f>
        <v>0</v>
      </c>
      <c r="D11" s="41">
        <f>(+'Productos Exportados'!D12/Aperturas!D$23)</f>
        <v>0</v>
      </c>
      <c r="E11" s="41">
        <f>(+'Productos Exportados'!E12/Aperturas!E$23)</f>
        <v>0</v>
      </c>
      <c r="F11" s="41">
        <f>(+'Productos Exportados'!F12/Aperturas!F$23)</f>
        <v>3.458908072354829E-4</v>
      </c>
      <c r="G11" s="41">
        <f>(+'Productos Exportados'!G12/Aperturas!G$23)</f>
        <v>7.508516359677938E-6</v>
      </c>
      <c r="H11" s="41">
        <f>(+'Productos Exportados'!H12/Aperturas!H$23)</f>
        <v>5.16885611434087E-5</v>
      </c>
      <c r="I11" s="41">
        <f>(+'Productos Exportados'!I12/Aperturas!I$23)</f>
        <v>5.9223926415378898E-6</v>
      </c>
      <c r="J11" s="41">
        <f>(+'Productos Exportados'!J12/Aperturas!J$23)</f>
        <v>7.1521674408562682E-5</v>
      </c>
      <c r="K11" s="41">
        <f>(+'Productos Exportados'!K12/Aperturas!K$23)</f>
        <v>7.4823917910593263E-6</v>
      </c>
      <c r="L11" s="41">
        <f>(+'Productos Exportados'!L12/Aperturas!L$23)</f>
        <v>3.87401562447818E-5</v>
      </c>
      <c r="M11" s="41">
        <f>(+'Productos Exportados'!M12/Aperturas!M$23)</f>
        <v>2.2092359753892957E-5</v>
      </c>
      <c r="N11" s="41">
        <f>(+'Productos Exportados'!N12/Aperturas!N$23)</f>
        <v>1.1378072915893397E-6</v>
      </c>
      <c r="O11" s="41">
        <f>(+'Productos Exportados'!O12/Aperturas!O$23)</f>
        <v>5.9143601178536387E-6</v>
      </c>
      <c r="P11" s="41">
        <f>(+'Productos Exportados'!P12/Aperturas!P$23)</f>
        <v>8.7545350062518957E-6</v>
      </c>
      <c r="Q11" s="41">
        <f>(+'Productos Exportados'!Q12/Aperturas!Q$23)</f>
        <v>3.2705244832673909E-5</v>
      </c>
      <c r="R11" s="41">
        <f>(+'Productos Exportados'!R12/Aperturas!R$23)</f>
        <v>1.204179333966775E-5</v>
      </c>
      <c r="S11" s="41">
        <f>(+'Productos Exportados'!S12/Aperturas!S$23)</f>
        <v>2.1673988243406E-5</v>
      </c>
      <c r="T11" s="41">
        <f>(+'Productos Exportados'!T12/Aperturas!T$23)</f>
        <v>6.0456314552348563E-5</v>
      </c>
      <c r="U11" s="41">
        <f>(+'Productos Exportados'!U12/Aperturas!U$23)</f>
        <v>3.6540868627660771E-4</v>
      </c>
      <c r="V11" s="41">
        <f>(+'Productos Exportados'!V12/Aperturas!V$23)</f>
        <v>4.5370878610417453E-4</v>
      </c>
      <c r="W11" s="41">
        <f>(+'Productos Exportados'!W12/Aperturas!W$23)</f>
        <v>2.6405624495458887E-4</v>
      </c>
    </row>
    <row r="12" spans="1:23" s="8" customFormat="1" x14ac:dyDescent="0.25">
      <c r="A12" s="29" t="s">
        <v>7</v>
      </c>
      <c r="B12" s="41">
        <f>(+'Productos Exportados'!B13/Aperturas!B$23)</f>
        <v>4.4113285216214218E-4</v>
      </c>
      <c r="C12" s="41">
        <f>(+'Productos Exportados'!C13/Aperturas!C$23)</f>
        <v>2.6078809697044295E-3</v>
      </c>
      <c r="D12" s="41">
        <f>(+'Productos Exportados'!D13/Aperturas!D$23)</f>
        <v>5.5426094642827316E-3</v>
      </c>
      <c r="E12" s="41">
        <f>(+'Productos Exportados'!E13/Aperturas!E$23)</f>
        <v>9.0657770675247849E-3</v>
      </c>
      <c r="F12" s="41">
        <f>(+'Productos Exportados'!F13/Aperturas!F$23)</f>
        <v>3.2931041866953391E-3</v>
      </c>
      <c r="G12" s="41">
        <f>(+'Productos Exportados'!G13/Aperturas!G$23)</f>
        <v>2.8553386012583262E-4</v>
      </c>
      <c r="H12" s="41">
        <f>(+'Productos Exportados'!H13/Aperturas!H$23)</f>
        <v>3.7523084900974532E-4</v>
      </c>
      <c r="I12" s="41">
        <f>(+'Productos Exportados'!I13/Aperturas!I$23)</f>
        <v>2.9509852989731902E-5</v>
      </c>
      <c r="J12" s="41">
        <f>(+'Productos Exportados'!J13/Aperturas!J$23)</f>
        <v>7.921036002129653E-7</v>
      </c>
      <c r="K12" s="41">
        <f>(+'Productos Exportados'!K13/Aperturas!K$23)</f>
        <v>7.4405382296709809E-5</v>
      </c>
      <c r="L12" s="41">
        <f>(+'Productos Exportados'!L13/Aperturas!L$23)</f>
        <v>9.4551089334305425E-5</v>
      </c>
      <c r="M12" s="41">
        <f>(+'Productos Exportados'!M13/Aperturas!M$23)</f>
        <v>1.0049809531698522E-3</v>
      </c>
      <c r="N12" s="41">
        <f>(+'Productos Exportados'!N13/Aperturas!N$23)</f>
        <v>2.7269769502913659E-4</v>
      </c>
      <c r="O12" s="41">
        <f>(+'Productos Exportados'!O13/Aperturas!O$23)</f>
        <v>6.3478339404899524E-4</v>
      </c>
      <c r="P12" s="41">
        <f>(+'Productos Exportados'!P13/Aperturas!P$23)</f>
        <v>1.5369704577146007E-3</v>
      </c>
      <c r="Q12" s="41">
        <f>(+'Productos Exportados'!Q13/Aperturas!Q$23)</f>
        <v>2.6221335102876728E-3</v>
      </c>
      <c r="R12" s="41">
        <f>(+'Productos Exportados'!R13/Aperturas!R$23)</f>
        <v>2.1296950532090973E-3</v>
      </c>
      <c r="S12" s="41">
        <f>(+'Productos Exportados'!S13/Aperturas!S$23)</f>
        <v>9.6538789496793326E-4</v>
      </c>
      <c r="T12" s="41">
        <f>(+'Productos Exportados'!T13/Aperturas!T$23)</f>
        <v>1.2763291988917617E-3</v>
      </c>
      <c r="U12" s="41">
        <f>(+'Productos Exportados'!U13/Aperturas!U$23)</f>
        <v>1.347619704495651E-3</v>
      </c>
      <c r="V12" s="41">
        <f>(+'Productos Exportados'!V13/Aperturas!V$23)</f>
        <v>8.2883966298604296E-4</v>
      </c>
      <c r="W12" s="41">
        <f>(+'Productos Exportados'!W13/Aperturas!W$23)</f>
        <v>9.0948340234908839E-4</v>
      </c>
    </row>
    <row r="13" spans="1:23" s="8" customFormat="1" x14ac:dyDescent="0.25">
      <c r="A13" s="29" t="s">
        <v>9</v>
      </c>
      <c r="B13" s="41">
        <f>(+'Productos Exportados'!B14/Aperturas!B$23)</f>
        <v>1.7187836574637475E-3</v>
      </c>
      <c r="C13" s="41">
        <f>(+'Productos Exportados'!C14/Aperturas!C$23)</f>
        <v>8.3933623177414424E-4</v>
      </c>
      <c r="D13" s="41">
        <f>(+'Productos Exportados'!D14/Aperturas!D$23)</f>
        <v>9.3200317169276194E-4</v>
      </c>
      <c r="E13" s="41">
        <f>(+'Productos Exportados'!E14/Aperturas!E$23)</f>
        <v>0</v>
      </c>
      <c r="F13" s="41">
        <f>(+'Productos Exportados'!F14/Aperturas!F$23)</f>
        <v>2.2613839968533634E-5</v>
      </c>
      <c r="G13" s="41">
        <f>(+'Productos Exportados'!G14/Aperturas!G$23)</f>
        <v>5.1553473325548715E-4</v>
      </c>
      <c r="H13" s="41">
        <f>(+'Productos Exportados'!H14/Aperturas!H$23)</f>
        <v>1.5438342700851446E-3</v>
      </c>
      <c r="I13" s="41">
        <f>(+'Productos Exportados'!I14/Aperturas!I$23)</f>
        <v>0</v>
      </c>
      <c r="J13" s="41">
        <f>(+'Productos Exportados'!J14/Aperturas!J$23)</f>
        <v>0</v>
      </c>
      <c r="K13" s="41">
        <f>(+'Productos Exportados'!K14/Aperturas!K$23)</f>
        <v>3.1121966586648126E-4</v>
      </c>
      <c r="L13" s="41">
        <f>(+'Productos Exportados'!L14/Aperturas!L$23)</f>
        <v>0</v>
      </c>
      <c r="M13" s="41">
        <f>(+'Productos Exportados'!M14/Aperturas!M$23)</f>
        <v>0</v>
      </c>
      <c r="N13" s="41">
        <f>(+'Productos Exportados'!N14/Aperturas!N$23)</f>
        <v>3.3864230576794582E-5</v>
      </c>
      <c r="O13" s="41">
        <f>(+'Productos Exportados'!O14/Aperturas!O$23)</f>
        <v>1.416507692176418E-3</v>
      </c>
      <c r="P13" s="41">
        <f>(+'Productos Exportados'!P14/Aperturas!P$23)</f>
        <v>3.9651585665346275E-4</v>
      </c>
      <c r="Q13" s="41">
        <f>(+'Productos Exportados'!Q14/Aperturas!Q$23)</f>
        <v>3.2590269539238499E-4</v>
      </c>
      <c r="R13" s="41">
        <f>(+'Productos Exportados'!R14/Aperturas!R$23)</f>
        <v>2.7796000907251889E-4</v>
      </c>
      <c r="S13" s="41">
        <f>(+'Productos Exportados'!S14/Aperturas!S$23)</f>
        <v>1.1199489681440442E-4</v>
      </c>
      <c r="T13" s="41">
        <f>(+'Productos Exportados'!T14/Aperturas!T$23)</f>
        <v>1.1034428140526983E-4</v>
      </c>
      <c r="U13" s="41">
        <f>(+'Productos Exportados'!U14/Aperturas!U$23)</f>
        <v>5.0021190521025276E-4</v>
      </c>
      <c r="V13" s="41">
        <f>(+'Productos Exportados'!V14/Aperturas!V$23)</f>
        <v>1.5653150362912103E-4</v>
      </c>
      <c r="W13" s="41">
        <f>(+'Productos Exportados'!W14/Aperturas!W$23)</f>
        <v>1.2313844839528207E-4</v>
      </c>
    </row>
    <row r="14" spans="1:23" s="8" customFormat="1" x14ac:dyDescent="0.25">
      <c r="A14" s="29" t="s">
        <v>11</v>
      </c>
      <c r="B14" s="41">
        <f>(+'Productos Exportados'!B15/Aperturas!B$23)</f>
        <v>1.3997806536265088E-2</v>
      </c>
      <c r="C14" s="41">
        <f>(+'Productos Exportados'!C15/Aperturas!C$23)</f>
        <v>6.6796960689321846E-6</v>
      </c>
      <c r="D14" s="41">
        <f>(+'Productos Exportados'!D15/Aperturas!D$23)</f>
        <v>2.5606155928022873E-3</v>
      </c>
      <c r="E14" s="41">
        <f>(+'Productos Exportados'!E15/Aperturas!E$23)</f>
        <v>5.304166626664766E-3</v>
      </c>
      <c r="F14" s="41">
        <f>(+'Productos Exportados'!F15/Aperturas!F$23)</f>
        <v>3.8047988795903119E-3</v>
      </c>
      <c r="G14" s="41">
        <f>(+'Productos Exportados'!G15/Aperturas!G$23)</f>
        <v>6.5176424840791055E-3</v>
      </c>
      <c r="H14" s="41">
        <f>(+'Productos Exportados'!H15/Aperturas!H$23)</f>
        <v>3.4039707636211482E-3</v>
      </c>
      <c r="I14" s="41">
        <f>(+'Productos Exportados'!I15/Aperturas!I$23)</f>
        <v>0</v>
      </c>
      <c r="J14" s="41">
        <f>(+'Productos Exportados'!J15/Aperturas!J$23)</f>
        <v>0</v>
      </c>
      <c r="K14" s="41">
        <f>(+'Productos Exportados'!K15/Aperturas!K$23)</f>
        <v>0</v>
      </c>
      <c r="L14" s="41">
        <f>(+'Productos Exportados'!L15/Aperturas!L$23)</f>
        <v>2.7291409823727935E-8</v>
      </c>
      <c r="M14" s="41">
        <f>(+'Productos Exportados'!M15/Aperturas!M$23)</f>
        <v>6.0889298876263997E-7</v>
      </c>
      <c r="N14" s="41">
        <f>(+'Productos Exportados'!N15/Aperturas!N$23)</f>
        <v>1.8127777188033547E-6</v>
      </c>
      <c r="O14" s="41">
        <f>(+'Productos Exportados'!O15/Aperturas!O$23)</f>
        <v>2.1522040872383547E-5</v>
      </c>
      <c r="P14" s="41">
        <f>(+'Productos Exportados'!P15/Aperturas!P$23)</f>
        <v>0</v>
      </c>
      <c r="Q14" s="41">
        <f>(+'Productos Exportados'!Q15/Aperturas!Q$23)</f>
        <v>4.352546517488677E-4</v>
      </c>
      <c r="R14" s="41">
        <f>(+'Productos Exportados'!R15/Aperturas!R$23)</f>
        <v>1.0806011378961565E-4</v>
      </c>
      <c r="S14" s="41">
        <f>(+'Productos Exportados'!S15/Aperturas!S$23)</f>
        <v>3.4891550220101165E-5</v>
      </c>
      <c r="T14" s="41">
        <f>(+'Productos Exportados'!T15/Aperturas!T$23)</f>
        <v>3.6162792147806394E-4</v>
      </c>
      <c r="U14" s="41">
        <f>(+'Productos Exportados'!U15/Aperturas!U$23)</f>
        <v>3.9662003923044921E-5</v>
      </c>
      <c r="V14" s="41">
        <f>(+'Productos Exportados'!V15/Aperturas!V$23)</f>
        <v>2.8299984768150608E-5</v>
      </c>
      <c r="W14" s="41">
        <f>(+'Productos Exportados'!W15/Aperturas!W$23)</f>
        <v>4.8275426436607056E-5</v>
      </c>
    </row>
    <row r="15" spans="1:23" s="8" customFormat="1" x14ac:dyDescent="0.25">
      <c r="A15" s="29" t="s">
        <v>10</v>
      </c>
      <c r="B15" s="41">
        <f>(+'Productos Exportados'!B16/Aperturas!B$23)</f>
        <v>3.1753176826629007E-4</v>
      </c>
      <c r="C15" s="41">
        <f>(+'Productos Exportados'!C16/Aperturas!C$23)</f>
        <v>2.5205817677680922E-5</v>
      </c>
      <c r="D15" s="41">
        <f>(+'Productos Exportados'!D16/Aperturas!D$23)</f>
        <v>5.8982083285072136E-5</v>
      </c>
      <c r="E15" s="41">
        <f>(+'Productos Exportados'!E16/Aperturas!E$23)</f>
        <v>3.6569110459959086E-5</v>
      </c>
      <c r="F15" s="41">
        <f>(+'Productos Exportados'!F16/Aperturas!F$23)</f>
        <v>1.7524855766276655E-4</v>
      </c>
      <c r="G15" s="41">
        <f>(+'Productos Exportados'!G16/Aperturas!G$23)</f>
        <v>0</v>
      </c>
      <c r="H15" s="41">
        <f>(+'Productos Exportados'!H16/Aperturas!H$23)</f>
        <v>3.1169953833722231E-5</v>
      </c>
      <c r="I15" s="41">
        <f>(+'Productos Exportados'!I16/Aperturas!I$23)</f>
        <v>0</v>
      </c>
      <c r="J15" s="41">
        <f>(+'Productos Exportados'!J16/Aperturas!J$23)</f>
        <v>1.06669951495346E-5</v>
      </c>
      <c r="K15" s="41">
        <f>(+'Productos Exportados'!K16/Aperturas!K$23)</f>
        <v>1.1754871669926763E-4</v>
      </c>
      <c r="L15" s="41">
        <f>(+'Productos Exportados'!L16/Aperturas!L$23)</f>
        <v>9.5936128382859612E-5</v>
      </c>
      <c r="M15" s="41">
        <f>(+'Productos Exportados'!M16/Aperturas!M$23)</f>
        <v>8.8597005082079078E-5</v>
      </c>
      <c r="N15" s="41">
        <f>(+'Productos Exportados'!N16/Aperturas!N$23)</f>
        <v>0</v>
      </c>
      <c r="O15" s="41">
        <f>(+'Productos Exportados'!O16/Aperturas!O$23)</f>
        <v>2.0771986886543479E-5</v>
      </c>
      <c r="P15" s="41">
        <f>(+'Productos Exportados'!P16/Aperturas!P$23)</f>
        <v>4.0103211897227174E-5</v>
      </c>
      <c r="Q15" s="41">
        <f>(+'Productos Exportados'!Q16/Aperturas!Q$23)</f>
        <v>7.019764279202236E-5</v>
      </c>
      <c r="R15" s="41">
        <f>(+'Productos Exportados'!R16/Aperturas!R$23)</f>
        <v>1.6093488598050633E-5</v>
      </c>
      <c r="S15" s="41">
        <f>(+'Productos Exportados'!S16/Aperturas!S$23)</f>
        <v>9.4952195125255931E-6</v>
      </c>
      <c r="T15" s="41">
        <f>(+'Productos Exportados'!T16/Aperturas!T$23)</f>
        <v>1.2372699745670988E-5</v>
      </c>
      <c r="U15" s="41">
        <f>(+'Productos Exportados'!U16/Aperturas!U$23)</f>
        <v>6.723238491675088E-5</v>
      </c>
      <c r="V15" s="41">
        <f>(+'Productos Exportados'!V16/Aperturas!V$23)</f>
        <v>3.9964037884167883E-4</v>
      </c>
      <c r="W15" s="41">
        <f>(+'Productos Exportados'!W16/Aperturas!W$23)</f>
        <v>9.9248555641232185E-5</v>
      </c>
    </row>
    <row r="16" spans="1:23" s="8" customFormat="1" x14ac:dyDescent="0.25">
      <c r="A16" s="29" t="s">
        <v>3</v>
      </c>
      <c r="B16" s="41">
        <f>(+'Productos Exportados'!B17/Aperturas!B$23)</f>
        <v>2.7122406114777936E-3</v>
      </c>
      <c r="C16" s="41">
        <f>(+'Productos Exportados'!C17/Aperturas!C$23)</f>
        <v>1.7523549661021952E-3</v>
      </c>
      <c r="D16" s="41">
        <f>(+'Productos Exportados'!D17/Aperturas!D$23)</f>
        <v>2.6922119242264286E-4</v>
      </c>
      <c r="E16" s="41">
        <f>(+'Productos Exportados'!E17/Aperturas!E$23)</f>
        <v>3.8627138731955673E-4</v>
      </c>
      <c r="F16" s="41">
        <f>(+'Productos Exportados'!F17/Aperturas!F$23)</f>
        <v>0</v>
      </c>
      <c r="G16" s="41">
        <f>(+'Productos Exportados'!G17/Aperturas!G$23)</f>
        <v>1.8908446464698295E-4</v>
      </c>
      <c r="H16" s="41">
        <f>(+'Productos Exportados'!H17/Aperturas!H$23)</f>
        <v>4.6167375593377934E-4</v>
      </c>
      <c r="I16" s="41">
        <f>(+'Productos Exportados'!I17/Aperturas!I$23)</f>
        <v>1.8975141803051482E-4</v>
      </c>
      <c r="J16" s="41">
        <f>(+'Productos Exportados'!J17/Aperturas!J$23)</f>
        <v>3.3475354283133535E-4</v>
      </c>
      <c r="K16" s="41">
        <f>(+'Productos Exportados'!K17/Aperturas!K$23)</f>
        <v>2.5242822443056654E-4</v>
      </c>
      <c r="L16" s="41">
        <f>(+'Productos Exportados'!L17/Aperturas!L$23)</f>
        <v>7.8019317833582234E-5</v>
      </c>
      <c r="M16" s="41">
        <f>(+'Productos Exportados'!M17/Aperturas!M$23)</f>
        <v>6.1728833148648845E-4</v>
      </c>
      <c r="N16" s="41">
        <f>(+'Productos Exportados'!N17/Aperturas!N$23)</f>
        <v>1.3840943580450593E-3</v>
      </c>
      <c r="O16" s="41">
        <f>(+'Productos Exportados'!O17/Aperturas!O$23)</f>
        <v>6.1920030522842737E-4</v>
      </c>
      <c r="P16" s="41">
        <f>(+'Productos Exportados'!P17/Aperturas!P$23)</f>
        <v>5.2676469085737162E-4</v>
      </c>
      <c r="Q16" s="41">
        <f>(+'Productos Exportados'!Q17/Aperturas!Q$23)</f>
        <v>3.9290994799656464E-3</v>
      </c>
      <c r="R16" s="41">
        <f>(+'Productos Exportados'!R17/Aperturas!R$23)</f>
        <v>7.2889580305124761E-3</v>
      </c>
      <c r="S16" s="41">
        <f>(+'Productos Exportados'!S17/Aperturas!S$23)</f>
        <v>1.0793997820012948E-2</v>
      </c>
      <c r="T16" s="41">
        <f>(+'Productos Exportados'!T17/Aperturas!T$23)</f>
        <v>8.6539380691151406E-3</v>
      </c>
      <c r="U16" s="41">
        <f>(+'Productos Exportados'!U17/Aperturas!U$23)</f>
        <v>1.1243234156489866E-2</v>
      </c>
      <c r="V16" s="41">
        <f>(+'Productos Exportados'!V17/Aperturas!V$23)</f>
        <v>1.3444403442631037E-2</v>
      </c>
      <c r="W16" s="41">
        <f>(+'Productos Exportados'!W17/Aperturas!W$23)</f>
        <v>1.1070370257212159E-2</v>
      </c>
    </row>
    <row r="17" spans="1:23" s="8" customFormat="1" ht="15.75" thickBot="1" x14ac:dyDescent="0.3">
      <c r="A17" s="30" t="s">
        <v>6</v>
      </c>
      <c r="B17" s="42">
        <f>(+'Productos Exportados'!B18/Aperturas!B$23)</f>
        <v>1.7725956388905057E-3</v>
      </c>
      <c r="C17" s="42">
        <f>(+'Productos Exportados'!C18/Aperturas!C$23)</f>
        <v>1.1466640046837206E-3</v>
      </c>
      <c r="D17" s="42">
        <f>(+'Productos Exportados'!D18/Aperturas!D$23)</f>
        <v>2.5706006378982339E-3</v>
      </c>
      <c r="E17" s="42">
        <f>(+'Productos Exportados'!E18/Aperturas!E$23)</f>
        <v>1.0944220532904255E-3</v>
      </c>
      <c r="F17" s="42">
        <f>(+'Productos Exportados'!F18/Aperturas!F$23)</f>
        <v>2.3481728747213118E-4</v>
      </c>
      <c r="G17" s="42">
        <f>(+'Productos Exportados'!G18/Aperturas!G$23)</f>
        <v>7.430728130191674E-4</v>
      </c>
      <c r="H17" s="42">
        <f>(+'Productos Exportados'!H18/Aperturas!H$23)</f>
        <v>7.5974853170010309E-5</v>
      </c>
      <c r="I17" s="42">
        <f>(+'Productos Exportados'!I18/Aperturas!I$23)</f>
        <v>1.0037434425227148E-5</v>
      </c>
      <c r="J17" s="42">
        <f>(+'Productos Exportados'!J18/Aperturas!J$23)</f>
        <v>6.3703083805393909E-4</v>
      </c>
      <c r="K17" s="42">
        <f>(+'Productos Exportados'!K18/Aperturas!K$23)</f>
        <v>5.6331477011456911E-5</v>
      </c>
      <c r="L17" s="42">
        <f>(+'Productos Exportados'!L18/Aperturas!L$23)</f>
        <v>5.4582819647455871E-7</v>
      </c>
      <c r="M17" s="42">
        <f>(+'Productos Exportados'!M18/Aperturas!M$23)</f>
        <v>4.0866867762452521E-3</v>
      </c>
      <c r="N17" s="42">
        <f>(+'Productos Exportados'!N18/Aperturas!N$23)</f>
        <v>2.1497036711992422E-3</v>
      </c>
      <c r="O17" s="42">
        <f>(+'Productos Exportados'!O18/Aperturas!O$23)</f>
        <v>2.6590438461945442E-4</v>
      </c>
      <c r="P17" s="42">
        <f>(+'Productos Exportados'!P18/Aperturas!P$23)</f>
        <v>3.2420006162624574E-4</v>
      </c>
      <c r="Q17" s="42">
        <f>(+'Productos Exportados'!Q18/Aperturas!Q$23)</f>
        <v>7.3039971409737863E-4</v>
      </c>
      <c r="R17" s="42">
        <f>(+'Productos Exportados'!R18/Aperturas!R$23)</f>
        <v>1.8222521784926134E-3</v>
      </c>
      <c r="S17" s="42">
        <f>(+'Productos Exportados'!S18/Aperturas!S$23)</f>
        <v>2.4645396808862761E-3</v>
      </c>
      <c r="T17" s="42">
        <f>(+'Productos Exportados'!T18/Aperturas!T$23)</f>
        <v>1.1470313302485442E-3</v>
      </c>
      <c r="U17" s="42">
        <f>(+'Productos Exportados'!U18/Aperturas!U$23)</f>
        <v>3.1154001696168756E-3</v>
      </c>
      <c r="V17" s="42">
        <f>(+'Productos Exportados'!V18/Aperturas!V$23)</f>
        <v>2.2333010161562695E-3</v>
      </c>
      <c r="W17" s="42">
        <f>(+'Productos Exportados'!W18/Aperturas!W$23)</f>
        <v>2.3652940987299964E-3</v>
      </c>
    </row>
    <row r="19" spans="1:23" ht="9" customHeight="1" x14ac:dyDescent="0.25"/>
    <row r="20" spans="1:23" s="8" customFormat="1" ht="21" customHeight="1" x14ac:dyDescent="0.25">
      <c r="A20" s="68" t="s">
        <v>24</v>
      </c>
    </row>
    <row r="21" spans="1:23" s="8" customFormat="1" ht="26.25" customHeight="1" thickBot="1" x14ac:dyDescent="0.3">
      <c r="A21" s="68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</row>
    <row r="22" spans="1:23" s="43" customFormat="1" ht="22.5" customHeight="1" x14ac:dyDescent="0.25">
      <c r="A22" s="50" t="s">
        <v>12</v>
      </c>
      <c r="B22" s="50">
        <v>1995</v>
      </c>
      <c r="C22" s="50">
        <v>1996</v>
      </c>
      <c r="D22" s="50">
        <v>1997</v>
      </c>
      <c r="E22" s="50">
        <v>1998</v>
      </c>
      <c r="F22" s="50">
        <v>1999</v>
      </c>
      <c r="G22" s="50">
        <v>2000</v>
      </c>
      <c r="H22" s="50">
        <v>2001</v>
      </c>
      <c r="I22" s="50">
        <v>2002</v>
      </c>
      <c r="J22" s="50">
        <v>2003</v>
      </c>
      <c r="K22" s="50">
        <v>2004</v>
      </c>
      <c r="L22" s="50">
        <v>2005</v>
      </c>
      <c r="M22" s="50">
        <v>2006</v>
      </c>
      <c r="N22" s="50">
        <v>2007</v>
      </c>
      <c r="O22" s="50">
        <v>2008</v>
      </c>
      <c r="P22" s="50">
        <v>2009</v>
      </c>
      <c r="Q22" s="50">
        <v>2010</v>
      </c>
      <c r="R22" s="50">
        <v>2011</v>
      </c>
      <c r="S22" s="50">
        <v>2012</v>
      </c>
      <c r="T22" s="50">
        <v>2013</v>
      </c>
      <c r="U22" s="50">
        <v>2014</v>
      </c>
      <c r="V22" s="50">
        <v>2015</v>
      </c>
      <c r="W22" s="50">
        <v>2016</v>
      </c>
    </row>
    <row r="23" spans="1:23" s="8" customFormat="1" x14ac:dyDescent="0.25">
      <c r="A23" s="46" t="s">
        <v>13</v>
      </c>
      <c r="B23" s="47">
        <v>92507.279383038709</v>
      </c>
      <c r="C23" s="47">
        <v>97160.10927780866</v>
      </c>
      <c r="D23" s="47">
        <v>106659.50827125496</v>
      </c>
      <c r="E23" s="47">
        <v>98443.739941166394</v>
      </c>
      <c r="F23" s="47">
        <v>86186.158684768496</v>
      </c>
      <c r="G23" s="47">
        <v>99886.577330727116</v>
      </c>
      <c r="H23" s="47">
        <v>98203.546156310229</v>
      </c>
      <c r="I23" s="47">
        <v>97933.391976083032</v>
      </c>
      <c r="J23" s="47">
        <v>94684.584162772982</v>
      </c>
      <c r="K23" s="47">
        <v>117074.86382185014</v>
      </c>
      <c r="L23" s="47">
        <v>146566.26483701423</v>
      </c>
      <c r="M23" s="47">
        <v>162590.14609641433</v>
      </c>
      <c r="N23" s="47">
        <v>207416.49464237897</v>
      </c>
      <c r="O23" s="47">
        <v>243982.43787084011</v>
      </c>
      <c r="P23" s="47">
        <v>233821.6705442575</v>
      </c>
      <c r="Q23" s="47">
        <v>287018.18463752925</v>
      </c>
      <c r="R23" s="47">
        <v>335415.15670218616</v>
      </c>
      <c r="S23" s="47">
        <v>369659.70037551981</v>
      </c>
      <c r="T23" s="47">
        <v>380191.88186037209</v>
      </c>
      <c r="U23" s="47">
        <v>378195.71671426593</v>
      </c>
      <c r="V23" s="47">
        <v>291519.59153295099</v>
      </c>
      <c r="W23" s="48">
        <v>282462.5488892601</v>
      </c>
    </row>
    <row r="24" spans="1:23" x14ac:dyDescent="0.25">
      <c r="A24" s="2" t="s">
        <v>25</v>
      </c>
      <c r="B24" s="4" t="s">
        <v>26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 s="3"/>
      <c r="T24" s="3"/>
      <c r="U24" s="3"/>
      <c r="V24" s="3"/>
      <c r="W24"/>
    </row>
    <row r="26" spans="1:23" ht="18.75" x14ac:dyDescent="0.25">
      <c r="A26" s="68" t="s">
        <v>22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</row>
    <row r="27" spans="1:23" x14ac:dyDescent="0.25">
      <c r="A27" s="68"/>
    </row>
    <row r="28" spans="1:23" ht="15.75" thickBot="1" x14ac:dyDescent="0.3">
      <c r="A28" s="32" t="s">
        <v>0</v>
      </c>
      <c r="B28" s="32">
        <v>1995</v>
      </c>
      <c r="C28" s="32">
        <v>1996</v>
      </c>
      <c r="D28" s="32">
        <v>1997</v>
      </c>
      <c r="E28" s="32">
        <v>1998</v>
      </c>
      <c r="F28" s="32">
        <v>1999</v>
      </c>
      <c r="G28" s="32">
        <v>2000</v>
      </c>
      <c r="H28" s="32">
        <v>2001</v>
      </c>
      <c r="I28" s="32">
        <v>2002</v>
      </c>
      <c r="J28" s="32">
        <v>2003</v>
      </c>
      <c r="K28" s="32">
        <v>2004</v>
      </c>
      <c r="L28" s="32">
        <v>2005</v>
      </c>
      <c r="M28" s="32">
        <v>2006</v>
      </c>
      <c r="N28" s="32">
        <v>2007</v>
      </c>
      <c r="O28" s="32">
        <v>2008</v>
      </c>
      <c r="P28" s="32">
        <v>2009</v>
      </c>
      <c r="Q28" s="32">
        <v>2010</v>
      </c>
      <c r="R28" s="32">
        <v>2011</v>
      </c>
      <c r="S28" s="32">
        <v>2012</v>
      </c>
      <c r="T28" s="32">
        <v>2013</v>
      </c>
      <c r="U28" s="32">
        <v>2014</v>
      </c>
      <c r="V28" s="32">
        <v>2015</v>
      </c>
      <c r="W28" s="32">
        <v>2016</v>
      </c>
    </row>
    <row r="29" spans="1:23" x14ac:dyDescent="0.25">
      <c r="A29" s="35" t="s">
        <v>1</v>
      </c>
      <c r="B29" s="57">
        <f>+SUM(B30:B39)</f>
        <v>5.6405744875432089E-2</v>
      </c>
      <c r="C29" s="57">
        <f t="shared" ref="C29:W29" si="1">+SUM(C30:C39)</f>
        <v>6.1009678190572875E-2</v>
      </c>
      <c r="D29" s="57">
        <f t="shared" si="1"/>
        <v>4.8767888435895169E-2</v>
      </c>
      <c r="E29" s="57">
        <f t="shared" si="1"/>
        <v>6.8244217499406803E-2</v>
      </c>
      <c r="F29" s="57">
        <f t="shared" si="1"/>
        <v>0.102161879985911</v>
      </c>
      <c r="G29" s="57">
        <f t="shared" si="1"/>
        <v>8.1668881024823642E-2</v>
      </c>
      <c r="H29" s="57">
        <f t="shared" si="1"/>
        <v>8.4901475825822331E-2</v>
      </c>
      <c r="I29" s="57">
        <f t="shared" si="1"/>
        <v>9.7358518964895238E-2</v>
      </c>
      <c r="J29" s="57">
        <f t="shared" si="1"/>
        <v>7.6126785196718144E-2</v>
      </c>
      <c r="K29" s="57">
        <f t="shared" si="1"/>
        <v>7.3177065685393269E-2</v>
      </c>
      <c r="L29" s="57">
        <f t="shared" si="1"/>
        <v>5.2872869542097738E-2</v>
      </c>
      <c r="M29" s="57">
        <f t="shared" si="1"/>
        <v>6.3271411256988042E-2</v>
      </c>
      <c r="N29" s="57">
        <f t="shared" si="1"/>
        <v>3.749080329125945E-2</v>
      </c>
      <c r="O29" s="57">
        <f t="shared" si="1"/>
        <v>4.9219768048867608E-2</v>
      </c>
      <c r="P29" s="57">
        <f t="shared" si="1"/>
        <v>5.2439237011092904E-2</v>
      </c>
      <c r="Q29" s="57">
        <f t="shared" si="1"/>
        <v>4.2251998824796119E-2</v>
      </c>
      <c r="R29" s="57">
        <f t="shared" si="1"/>
        <v>4.3836200321308166E-2</v>
      </c>
      <c r="S29" s="57">
        <f t="shared" si="1"/>
        <v>4.0531910794656449E-2</v>
      </c>
      <c r="T29" s="57">
        <f t="shared" si="1"/>
        <v>4.1503424330862064E-2</v>
      </c>
      <c r="U29" s="57">
        <f t="shared" si="1"/>
        <v>3.5972583503050597E-2</v>
      </c>
      <c r="V29" s="57">
        <f t="shared" si="1"/>
        <v>5.2188749716604657E-2</v>
      </c>
      <c r="W29" s="57">
        <f t="shared" si="1"/>
        <v>3.6447946959638329E-2</v>
      </c>
    </row>
    <row r="30" spans="1:23" x14ac:dyDescent="0.25">
      <c r="A30" s="29" t="s">
        <v>2</v>
      </c>
      <c r="B30" s="58">
        <f>(+'Productos Importados'!B8/Aperturas!B$44)</f>
        <v>0</v>
      </c>
      <c r="C30" s="58">
        <f>(+'Productos Importados'!C8/Aperturas!C$44)</f>
        <v>0</v>
      </c>
      <c r="D30" s="58">
        <f>(+'Productos Importados'!D8/Aperturas!D$44)</f>
        <v>0</v>
      </c>
      <c r="E30" s="58">
        <f>(+'Productos Importados'!E8/Aperturas!E$44)</f>
        <v>0</v>
      </c>
      <c r="F30" s="58">
        <f>(+'Productos Importados'!F8/Aperturas!F$44)</f>
        <v>0</v>
      </c>
      <c r="G30" s="58">
        <f>(+'Productos Importados'!G8/Aperturas!G$44)</f>
        <v>0</v>
      </c>
      <c r="H30" s="58">
        <f>(+'Productos Importados'!H8/Aperturas!H$44)</f>
        <v>0</v>
      </c>
      <c r="I30" s="58">
        <f>(+'Productos Importados'!I8/Aperturas!I$44)</f>
        <v>0</v>
      </c>
      <c r="J30" s="58">
        <f>(+'Productos Importados'!J8/Aperturas!J$44)</f>
        <v>0</v>
      </c>
      <c r="K30" s="58">
        <f>(+'Productos Importados'!K8/Aperturas!K$44)</f>
        <v>0</v>
      </c>
      <c r="L30" s="58">
        <f>(+'Productos Importados'!L8/Aperturas!L$44)</f>
        <v>4.0937114735591901E-8</v>
      </c>
      <c r="M30" s="58">
        <f>(+'Productos Importados'!M8/Aperturas!M$44)</f>
        <v>0</v>
      </c>
      <c r="N30" s="58">
        <f>(+'Productos Importados'!N8/Aperturas!N$44)</f>
        <v>0</v>
      </c>
      <c r="O30" s="58">
        <f>(+'Productos Importados'!O8/Aperturas!O$44)</f>
        <v>0</v>
      </c>
      <c r="P30" s="58">
        <f>(+'Productos Importados'!P8/Aperturas!P$44)</f>
        <v>0</v>
      </c>
      <c r="Q30" s="58">
        <f>(+'Productos Importados'!Q8/Aperturas!Q$44)</f>
        <v>0</v>
      </c>
      <c r="R30" s="58">
        <f>(+'Productos Importados'!R8/Aperturas!R$44)</f>
        <v>0</v>
      </c>
      <c r="S30" s="58">
        <f>(+'Productos Importados'!S8/Aperturas!S$44)</f>
        <v>0</v>
      </c>
      <c r="T30" s="58">
        <f>(+'Productos Importados'!T8/Aperturas!T$44)</f>
        <v>3.0156351429436016E-4</v>
      </c>
      <c r="U30" s="58">
        <f>(+'Productos Importados'!U8/Aperturas!U$44)</f>
        <v>0</v>
      </c>
      <c r="V30" s="58">
        <f>(+'Productos Importados'!V8/Aperturas!V$44)</f>
        <v>0</v>
      </c>
      <c r="W30" s="58">
        <f>(+'Productos Importados'!W8/Aperturas!W$44)</f>
        <v>0</v>
      </c>
    </row>
    <row r="31" spans="1:23" x14ac:dyDescent="0.25">
      <c r="A31" s="29" t="s">
        <v>4</v>
      </c>
      <c r="B31" s="58">
        <f>(+'Productos Importados'!B9/Aperturas!B$44)</f>
        <v>0</v>
      </c>
      <c r="C31" s="58">
        <f>(+'Productos Importados'!C9/Aperturas!C$44)</f>
        <v>0</v>
      </c>
      <c r="D31" s="58">
        <f>(+'Productos Importados'!D9/Aperturas!D$44)</f>
        <v>0</v>
      </c>
      <c r="E31" s="58">
        <f>(+'Productos Importados'!E9/Aperturas!E$44)</f>
        <v>0</v>
      </c>
      <c r="F31" s="58">
        <f>(+'Productos Importados'!F9/Aperturas!F$44)</f>
        <v>0</v>
      </c>
      <c r="G31" s="58">
        <f>(+'Productos Importados'!G9/Aperturas!G$44)</f>
        <v>0</v>
      </c>
      <c r="H31" s="58">
        <f>(+'Productos Importados'!H9/Aperturas!H$44)</f>
        <v>0</v>
      </c>
      <c r="I31" s="58">
        <f>(+'Productos Importados'!I9/Aperturas!I$44)</f>
        <v>0</v>
      </c>
      <c r="J31" s="58">
        <f>(+'Productos Importados'!J9/Aperturas!J$44)</f>
        <v>0</v>
      </c>
      <c r="K31" s="58">
        <f>(+'Productos Importados'!K9/Aperturas!K$44)</f>
        <v>4.0401499054464166E-6</v>
      </c>
      <c r="L31" s="58">
        <f>(+'Productos Importados'!L9/Aperturas!L$44)</f>
        <v>0</v>
      </c>
      <c r="M31" s="58">
        <f>(+'Productos Importados'!M9/Aperturas!M$44)</f>
        <v>0</v>
      </c>
      <c r="N31" s="58">
        <f>(+'Productos Importados'!N9/Aperturas!N$44)</f>
        <v>0</v>
      </c>
      <c r="O31" s="58">
        <f>(+'Productos Importados'!O9/Aperturas!O$44)</f>
        <v>4.0986556603282321E-8</v>
      </c>
      <c r="P31" s="58">
        <f>(+'Productos Importados'!P9/Aperturas!P$44)</f>
        <v>0</v>
      </c>
      <c r="Q31" s="58">
        <f>(+'Productos Importados'!Q9/Aperturas!Q$44)</f>
        <v>0</v>
      </c>
      <c r="R31" s="58">
        <f>(+'Productos Importados'!R9/Aperturas!R$44)</f>
        <v>0</v>
      </c>
      <c r="S31" s="58">
        <f>(+'Productos Importados'!S9/Aperturas!S$44)</f>
        <v>0</v>
      </c>
      <c r="T31" s="58">
        <f>(+'Productos Importados'!T9/Aperturas!T$44)</f>
        <v>0</v>
      </c>
      <c r="U31" s="58">
        <f>(+'Productos Importados'!U9/Aperturas!U$44)</f>
        <v>0</v>
      </c>
      <c r="V31" s="58">
        <f>(+'Productos Importados'!V9/Aperturas!V$44)</f>
        <v>0</v>
      </c>
      <c r="W31" s="58">
        <f>(+'Productos Importados'!W9/Aperturas!W$44)</f>
        <v>0</v>
      </c>
    </row>
    <row r="32" spans="1:23" x14ac:dyDescent="0.25">
      <c r="A32" s="29" t="s">
        <v>5</v>
      </c>
      <c r="B32" s="58">
        <f>(+'Productos Importados'!B10/Aperturas!B$44)</f>
        <v>1.689358946044777E-3</v>
      </c>
      <c r="C32" s="58">
        <f>(+'Productos Importados'!C10/Aperturas!C$44)</f>
        <v>4.4298015224474767E-4</v>
      </c>
      <c r="D32" s="58">
        <f>(+'Productos Importados'!D10/Aperturas!D$44)</f>
        <v>4.5109902323604519E-4</v>
      </c>
      <c r="E32" s="58">
        <f>(+'Productos Importados'!E10/Aperturas!E$44)</f>
        <v>1.2137287761660421E-3</v>
      </c>
      <c r="F32" s="58">
        <f>(+'Productos Importados'!F10/Aperturas!F$44)</f>
        <v>1.3789453180607226E-3</v>
      </c>
      <c r="G32" s="58">
        <f>(+'Productos Importados'!G10/Aperturas!G$44)</f>
        <v>1.0699035131232287E-3</v>
      </c>
      <c r="H32" s="58">
        <f>(+'Productos Importados'!H10/Aperturas!H$44)</f>
        <v>1.4348972671079604E-3</v>
      </c>
      <c r="I32" s="58">
        <f>(+'Productos Importados'!I10/Aperturas!I$44)</f>
        <v>3.3131600310468234E-3</v>
      </c>
      <c r="J32" s="58">
        <f>(+'Productos Importados'!J10/Aperturas!J$44)</f>
        <v>1.9432624817117999E-3</v>
      </c>
      <c r="K32" s="58">
        <f>(+'Productos Importados'!K10/Aperturas!K$44)</f>
        <v>1.8872197907162031E-3</v>
      </c>
      <c r="L32" s="58">
        <f>(+'Productos Importados'!L10/Aperturas!L$44)</f>
        <v>2.4724106901609848E-3</v>
      </c>
      <c r="M32" s="58">
        <f>(+'Productos Importados'!M10/Aperturas!M$44)</f>
        <v>4.279269172852684E-3</v>
      </c>
      <c r="N32" s="58">
        <f>(+'Productos Importados'!N10/Aperturas!N$44)</f>
        <v>4.9845167896727218E-3</v>
      </c>
      <c r="O32" s="58">
        <f>(+'Productos Importados'!O10/Aperturas!O$44)</f>
        <v>6.2934857664340002E-3</v>
      </c>
      <c r="P32" s="58">
        <f>(+'Productos Importados'!P10/Aperturas!P$44)</f>
        <v>5.0482917056080788E-3</v>
      </c>
      <c r="Q32" s="58">
        <f>(+'Productos Importados'!Q10/Aperturas!Q$44)</f>
        <v>5.0479275444854687E-3</v>
      </c>
      <c r="R32" s="58">
        <f>(+'Productos Importados'!R10/Aperturas!R$44)</f>
        <v>4.3596539118187956E-3</v>
      </c>
      <c r="S32" s="58">
        <f>(+'Productos Importados'!S10/Aperturas!S$44)</f>
        <v>3.8528760331547332E-3</v>
      </c>
      <c r="T32" s="58">
        <f>(+'Productos Importados'!T10/Aperturas!T$44)</f>
        <v>2.2850777237770183E-3</v>
      </c>
      <c r="U32" s="58">
        <f>(+'Productos Importados'!U10/Aperturas!U$44)</f>
        <v>1.5336133498259727E-3</v>
      </c>
      <c r="V32" s="58">
        <f>(+'Productos Importados'!V10/Aperturas!V$44)</f>
        <v>1.9987473120966531E-3</v>
      </c>
      <c r="W32" s="58">
        <f>(+'Productos Importados'!W10/Aperturas!W$44)</f>
        <v>2.1440293673673162E-3</v>
      </c>
    </row>
    <row r="33" spans="1:23" x14ac:dyDescent="0.25">
      <c r="A33" s="29" t="s">
        <v>8</v>
      </c>
      <c r="B33" s="58">
        <f>(+'Productos Importados'!B11/Aperturas!B$44)</f>
        <v>3.0500410549500244E-3</v>
      </c>
      <c r="C33" s="58">
        <f>(+'Productos Importados'!C11/Aperturas!C$44)</f>
        <v>1.0694306621548038E-3</v>
      </c>
      <c r="D33" s="58">
        <f>(+'Productos Importados'!D11/Aperturas!D$44)</f>
        <v>3.0402165288004718E-3</v>
      </c>
      <c r="E33" s="58">
        <f>(+'Productos Importados'!E11/Aperturas!E$44)</f>
        <v>6.1934867607060145E-4</v>
      </c>
      <c r="F33" s="58">
        <f>(+'Productos Importados'!F11/Aperturas!F$44)</f>
        <v>8.9797481615429633E-4</v>
      </c>
      <c r="G33" s="58">
        <f>(+'Productos Importados'!G11/Aperturas!G$44)</f>
        <v>2.4766290587864637E-3</v>
      </c>
      <c r="H33" s="58">
        <f>(+'Productos Importados'!H11/Aperturas!H$44)</f>
        <v>1.9745926454768849E-3</v>
      </c>
      <c r="I33" s="58">
        <f>(+'Productos Importados'!I11/Aperturas!I$44)</f>
        <v>2.0806386451902186E-3</v>
      </c>
      <c r="J33" s="58">
        <f>(+'Productos Importados'!J11/Aperturas!J$44)</f>
        <v>2.1793727228632807E-3</v>
      </c>
      <c r="K33" s="58">
        <f>(+'Productos Importados'!K11/Aperturas!K$44)</f>
        <v>4.8504263123816472E-3</v>
      </c>
      <c r="L33" s="58">
        <f>(+'Productos Importados'!L11/Aperturas!L$44)</f>
        <v>7.131873089366054E-3</v>
      </c>
      <c r="M33" s="58">
        <f>(+'Productos Importados'!M11/Aperturas!M$44)</f>
        <v>4.1900755756503023E-3</v>
      </c>
      <c r="N33" s="58">
        <f>(+'Productos Importados'!N11/Aperturas!N$44)</f>
        <v>4.5520246672180039E-3</v>
      </c>
      <c r="O33" s="58">
        <f>(+'Productos Importados'!O11/Aperturas!O$44)</f>
        <v>3.4596137630481557E-3</v>
      </c>
      <c r="P33" s="58">
        <f>(+'Productos Importados'!P11/Aperturas!P$44)</f>
        <v>5.963698731405914E-3</v>
      </c>
      <c r="Q33" s="58">
        <f>(+'Productos Importados'!Q11/Aperturas!Q$44)</f>
        <v>6.3630741804963625E-3</v>
      </c>
      <c r="R33" s="58">
        <f>(+'Productos Importados'!R11/Aperturas!R$44)</f>
        <v>2.6656100123521121E-3</v>
      </c>
      <c r="S33" s="58">
        <f>(+'Productos Importados'!S11/Aperturas!S$44)</f>
        <v>4.064757393012014E-3</v>
      </c>
      <c r="T33" s="58">
        <f>(+'Productos Importados'!T11/Aperturas!T$44)</f>
        <v>5.6426507307377792E-4</v>
      </c>
      <c r="U33" s="58">
        <f>(+'Productos Importados'!U11/Aperturas!U$44)</f>
        <v>2.423480646377788E-4</v>
      </c>
      <c r="V33" s="58">
        <f>(+'Productos Importados'!V11/Aperturas!V$44)</f>
        <v>3.2139863913540647E-4</v>
      </c>
      <c r="W33" s="58">
        <f>(+'Productos Importados'!W11/Aperturas!W$44)</f>
        <v>3.0678403328426108E-4</v>
      </c>
    </row>
    <row r="34" spans="1:23" x14ac:dyDescent="0.25">
      <c r="A34" s="29" t="s">
        <v>7</v>
      </c>
      <c r="B34" s="58">
        <f>(+'Productos Importados'!B12/Aperturas!B$44)</f>
        <v>4.6199499417811261E-3</v>
      </c>
      <c r="C34" s="58">
        <f>(+'Productos Importados'!C12/Aperturas!C$44)</f>
        <v>1.8677850544724393E-2</v>
      </c>
      <c r="D34" s="58">
        <f>(+'Productos Importados'!D12/Aperturas!D$44)</f>
        <v>6.7268920664372194E-3</v>
      </c>
      <c r="E34" s="58">
        <f>(+'Productos Importados'!E12/Aperturas!E$44)</f>
        <v>6.1186622974704436E-3</v>
      </c>
      <c r="F34" s="58">
        <f>(+'Productos Importados'!F12/Aperturas!F$44)</f>
        <v>4.1894314065050835E-3</v>
      </c>
      <c r="G34" s="58">
        <f>(+'Productos Importados'!G12/Aperturas!G$44)</f>
        <v>3.7993393120624754E-3</v>
      </c>
      <c r="H34" s="58">
        <f>(+'Productos Importados'!H12/Aperturas!H$44)</f>
        <v>3.2887407088735493E-3</v>
      </c>
      <c r="I34" s="58">
        <f>(+'Productos Importados'!I12/Aperturas!I$44)</f>
        <v>2.8969179385646671E-3</v>
      </c>
      <c r="J34" s="58">
        <f>(+'Productos Importados'!J12/Aperturas!J$44)</f>
        <v>3.0624731846687113E-3</v>
      </c>
      <c r="K34" s="58">
        <f>(+'Productos Importados'!K12/Aperturas!K$44)</f>
        <v>2.2250036557495733E-3</v>
      </c>
      <c r="L34" s="58">
        <f>(+'Productos Importados'!L12/Aperturas!L$44)</f>
        <v>3.9002426693187826E-3</v>
      </c>
      <c r="M34" s="58">
        <f>(+'Productos Importados'!M12/Aperturas!M$44)</f>
        <v>4.4532957093884303E-3</v>
      </c>
      <c r="N34" s="58">
        <f>(+'Productos Importados'!N12/Aperturas!N$44)</f>
        <v>5.1265884221665965E-3</v>
      </c>
      <c r="O34" s="58">
        <f>(+'Productos Importados'!O12/Aperturas!O$44)</f>
        <v>5.7286172406388839E-3</v>
      </c>
      <c r="P34" s="58">
        <f>(+'Productos Importados'!P12/Aperturas!P$44)</f>
        <v>3.9688494134864569E-3</v>
      </c>
      <c r="Q34" s="58">
        <f>(+'Productos Importados'!Q12/Aperturas!Q$44)</f>
        <v>3.1455498234028963E-3</v>
      </c>
      <c r="R34" s="58">
        <f>(+'Productos Importados'!R12/Aperturas!R$44)</f>
        <v>3.1853122277018331E-3</v>
      </c>
      <c r="S34" s="58">
        <f>(+'Productos Importados'!S12/Aperturas!S$44)</f>
        <v>2.0150505971933338E-3</v>
      </c>
      <c r="T34" s="58">
        <f>(+'Productos Importados'!T12/Aperturas!T$44)</f>
        <v>2.2856300764442354E-3</v>
      </c>
      <c r="U34" s="58">
        <f>(+'Productos Importados'!U12/Aperturas!U$44)</f>
        <v>9.6356723224161724E-4</v>
      </c>
      <c r="V34" s="58">
        <f>(+'Productos Importados'!V12/Aperturas!V$44)</f>
        <v>1.2778180637574564E-3</v>
      </c>
      <c r="W34" s="58">
        <f>(+'Productos Importados'!W12/Aperturas!W$44)</f>
        <v>1.4066855997811457E-3</v>
      </c>
    </row>
    <row r="35" spans="1:23" x14ac:dyDescent="0.25">
      <c r="A35" s="29" t="s">
        <v>9</v>
      </c>
      <c r="B35" s="58">
        <f>(+'Productos Importados'!B13/Aperturas!B$44)</f>
        <v>1.9505708221388273E-3</v>
      </c>
      <c r="C35" s="58">
        <f>(+'Productos Importados'!C13/Aperturas!C$44)</f>
        <v>0</v>
      </c>
      <c r="D35" s="58">
        <f>(+'Productos Importados'!D13/Aperturas!D$44)</f>
        <v>0</v>
      </c>
      <c r="E35" s="58">
        <f>(+'Productos Importados'!E13/Aperturas!E$44)</f>
        <v>1.8640189829202645E-3</v>
      </c>
      <c r="F35" s="58">
        <f>(+'Productos Importados'!F13/Aperturas!F$44)</f>
        <v>2.011343847380865E-4</v>
      </c>
      <c r="G35" s="58">
        <f>(+'Productos Importados'!G13/Aperturas!G$44)</f>
        <v>1.701229580000096E-4</v>
      </c>
      <c r="H35" s="58">
        <f>(+'Productos Importados'!H13/Aperturas!H$44)</f>
        <v>7.4793633096599077E-4</v>
      </c>
      <c r="I35" s="58">
        <f>(+'Productos Importados'!I13/Aperturas!I$44)</f>
        <v>3.9502052588403858E-3</v>
      </c>
      <c r="J35" s="58">
        <f>(+'Productos Importados'!J13/Aperturas!J$44)</f>
        <v>1.3563137139539923E-3</v>
      </c>
      <c r="K35" s="58">
        <f>(+'Productos Importados'!K13/Aperturas!K$44)</f>
        <v>3.8326758225641898E-4</v>
      </c>
      <c r="L35" s="58">
        <f>(+'Productos Importados'!L13/Aperturas!L$44)</f>
        <v>1.5308434055374593E-4</v>
      </c>
      <c r="M35" s="58">
        <f>(+'Productos Importados'!M13/Aperturas!M$44)</f>
        <v>2.0345513423909471E-3</v>
      </c>
      <c r="N35" s="58">
        <f>(+'Productos Importados'!N13/Aperturas!N$44)</f>
        <v>1.8743205581132612E-3</v>
      </c>
      <c r="O35" s="58">
        <f>(+'Productos Importados'!O13/Aperturas!O$44)</f>
        <v>1.6926997025032962E-3</v>
      </c>
      <c r="P35" s="58">
        <f>(+'Productos Importados'!P13/Aperturas!P$44)</f>
        <v>4.7002401336106231E-3</v>
      </c>
      <c r="Q35" s="58">
        <f>(+'Productos Importados'!Q13/Aperturas!Q$44)</f>
        <v>3.9133304442659882E-3</v>
      </c>
      <c r="R35" s="58">
        <f>(+'Productos Importados'!R13/Aperturas!R$44)</f>
        <v>3.2456315054557715E-3</v>
      </c>
      <c r="S35" s="58">
        <f>(+'Productos Importados'!S13/Aperturas!S$44)</f>
        <v>5.1171361067447003E-3</v>
      </c>
      <c r="T35" s="58">
        <f>(+'Productos Importados'!T13/Aperturas!T$44)</f>
        <v>1.1607409864739611E-2</v>
      </c>
      <c r="U35" s="58">
        <f>(+'Productos Importados'!U13/Aperturas!U$44)</f>
        <v>8.7810566149511601E-3</v>
      </c>
      <c r="V35" s="58">
        <f>(+'Productos Importados'!V13/Aperturas!V$44)</f>
        <v>8.0551224281424534E-3</v>
      </c>
      <c r="W35" s="58">
        <f>(+'Productos Importados'!W13/Aperturas!W$44)</f>
        <v>9.6567067412160982E-3</v>
      </c>
    </row>
    <row r="36" spans="1:23" x14ac:dyDescent="0.25">
      <c r="A36" s="29" t="s">
        <v>11</v>
      </c>
      <c r="B36" s="58">
        <f>(+'Productos Importados'!B14/Aperturas!B$44)</f>
        <v>3.1084040295830225E-4</v>
      </c>
      <c r="C36" s="58">
        <f>(+'Productos Importados'!C14/Aperturas!C$44)</f>
        <v>3.5304612412405514E-4</v>
      </c>
      <c r="D36" s="58">
        <f>(+'Productos Importados'!D14/Aperturas!D$44)</f>
        <v>3.4353805482408187E-3</v>
      </c>
      <c r="E36" s="58">
        <f>(+'Productos Importados'!E14/Aperturas!E$44)</f>
        <v>7.8440741936612237E-3</v>
      </c>
      <c r="F36" s="58">
        <f>(+'Productos Importados'!F14/Aperturas!F$44)</f>
        <v>5.9087097948362158E-3</v>
      </c>
      <c r="G36" s="58">
        <f>(+'Productos Importados'!G14/Aperturas!G$44)</f>
        <v>7.7336216801410828E-3</v>
      </c>
      <c r="H36" s="58">
        <f>(+'Productos Importados'!H14/Aperturas!H$44)</f>
        <v>6.8232668394016399E-3</v>
      </c>
      <c r="I36" s="58">
        <f>(+'Productos Importados'!I14/Aperturas!I$44)</f>
        <v>5.6204323049938235E-3</v>
      </c>
      <c r="J36" s="58">
        <f>(+'Productos Importados'!J14/Aperturas!J$44)</f>
        <v>5.3186588339899773E-3</v>
      </c>
      <c r="K36" s="58">
        <f>(+'Productos Importados'!K14/Aperturas!K$44)</f>
        <v>5.6163721104177909E-3</v>
      </c>
      <c r="L36" s="58">
        <f>(+'Productos Importados'!L14/Aperturas!L$44)</f>
        <v>2.1075040722603744E-3</v>
      </c>
      <c r="M36" s="58">
        <f>(+'Productos Importados'!M14/Aperturas!M$44)</f>
        <v>1.5876423399418592E-3</v>
      </c>
      <c r="N36" s="58">
        <f>(+'Productos Importados'!N14/Aperturas!N$44)</f>
        <v>8.543341758114651E-4</v>
      </c>
      <c r="O36" s="58">
        <f>(+'Productos Importados'!O14/Aperturas!O$44)</f>
        <v>2.227209485822361E-3</v>
      </c>
      <c r="P36" s="58">
        <f>(+'Productos Importados'!P14/Aperturas!P$44)</f>
        <v>3.3040008575842125E-3</v>
      </c>
      <c r="Q36" s="58">
        <f>(+'Productos Importados'!Q14/Aperturas!Q$44)</f>
        <v>3.4493075804596599E-3</v>
      </c>
      <c r="R36" s="58">
        <f>(+'Productos Importados'!R14/Aperturas!R$44)</f>
        <v>1.3748245742199474E-3</v>
      </c>
      <c r="S36" s="58">
        <f>(+'Productos Importados'!S14/Aperturas!S$44)</f>
        <v>1.5894321166281765E-3</v>
      </c>
      <c r="T36" s="58">
        <f>(+'Productos Importados'!T14/Aperturas!T$44)</f>
        <v>6.6707894644931647E-4</v>
      </c>
      <c r="U36" s="58">
        <f>(+'Productos Importados'!U14/Aperturas!U$44)</f>
        <v>1.1107026902617346E-3</v>
      </c>
      <c r="V36" s="58">
        <f>(+'Productos Importados'!V14/Aperturas!V$44)</f>
        <v>4.0868402488322452E-3</v>
      </c>
      <c r="W36" s="58">
        <f>(+'Productos Importados'!W14/Aperturas!W$44)</f>
        <v>8.0331711546283353E-4</v>
      </c>
    </row>
    <row r="37" spans="1:23" x14ac:dyDescent="0.25">
      <c r="A37" s="29" t="s">
        <v>10</v>
      </c>
      <c r="B37" s="58">
        <f>(+'Productos Importados'!B15/Aperturas!B$44)</f>
        <v>4.7077376278330953E-5</v>
      </c>
      <c r="C37" s="58">
        <f>(+'Productos Importados'!C15/Aperturas!C$44)</f>
        <v>8.4005669205892909E-5</v>
      </c>
      <c r="D37" s="58">
        <f>(+'Productos Importados'!D15/Aperturas!D$44)</f>
        <v>1.7375853592787186E-4</v>
      </c>
      <c r="E37" s="58">
        <f>(+'Productos Importados'!E15/Aperturas!E$44)</f>
        <v>1.1806337311997791E-3</v>
      </c>
      <c r="F37" s="58">
        <f>(+'Productos Importados'!F15/Aperturas!F$44)</f>
        <v>2.9813371882579361E-4</v>
      </c>
      <c r="G37" s="58">
        <f>(+'Productos Importados'!G15/Aperturas!G$44)</f>
        <v>3.4709368292004548E-5</v>
      </c>
      <c r="H37" s="58">
        <f>(+'Productos Importados'!H15/Aperturas!H$44)</f>
        <v>6.3541493604190367E-6</v>
      </c>
      <c r="I37" s="58">
        <f>(+'Productos Importados'!I15/Aperturas!I$44)</f>
        <v>2.3985690198228457E-5</v>
      </c>
      <c r="J37" s="58">
        <f>(+'Productos Importados'!J15/Aperturas!J$44)</f>
        <v>1.3715009803154092E-4</v>
      </c>
      <c r="K37" s="58">
        <f>(+'Productos Importados'!K15/Aperturas!K$44)</f>
        <v>6.9178812049050899E-4</v>
      </c>
      <c r="L37" s="58">
        <f>(+'Productos Importados'!L15/Aperturas!L$44)</f>
        <v>1.2783569275532402E-3</v>
      </c>
      <c r="M37" s="58">
        <f>(+'Productos Importados'!M15/Aperturas!M$44)</f>
        <v>2.0970151524300723E-3</v>
      </c>
      <c r="N37" s="58">
        <f>(+'Productos Importados'!N15/Aperturas!N$44)</f>
        <v>9.8013419979214584E-4</v>
      </c>
      <c r="O37" s="58">
        <f>(+'Productos Importados'!O15/Aperturas!O$44)</f>
        <v>2.2275291809638665E-3</v>
      </c>
      <c r="P37" s="58">
        <f>(+'Productos Importados'!P15/Aperturas!P$44)</f>
        <v>1.1891126231063892E-2</v>
      </c>
      <c r="Q37" s="58">
        <f>(+'Productos Importados'!Q15/Aperturas!Q$44)</f>
        <v>6.1383183864289325E-3</v>
      </c>
      <c r="R37" s="58">
        <f>(+'Productos Importados'!R15/Aperturas!R$44)</f>
        <v>4.6201281278888005E-3</v>
      </c>
      <c r="S37" s="58">
        <f>(+'Productos Importados'!S15/Aperturas!S$44)</f>
        <v>4.0804826668086835E-4</v>
      </c>
      <c r="T37" s="58">
        <f>(+'Productos Importados'!T15/Aperturas!T$44)</f>
        <v>2.8290977564718781E-5</v>
      </c>
      <c r="U37" s="58">
        <f>(+'Productos Importados'!U15/Aperturas!U$44)</f>
        <v>1.3369929315778697E-3</v>
      </c>
      <c r="V37" s="58">
        <f>(+'Productos Importados'!V15/Aperturas!V$44)</f>
        <v>9.1777365148290016E-4</v>
      </c>
      <c r="W37" s="58">
        <f>(+'Productos Importados'!W15/Aperturas!W$44)</f>
        <v>5.5784740532726685E-4</v>
      </c>
    </row>
    <row r="38" spans="1:23" x14ac:dyDescent="0.25">
      <c r="A38" s="29" t="s">
        <v>3</v>
      </c>
      <c r="B38" s="58">
        <f>(+'Productos Importados'!B16/Aperturas!B$44)</f>
        <v>7.9965815115694804E-3</v>
      </c>
      <c r="C38" s="58">
        <f>(+'Productos Importados'!C16/Aperturas!C$44)</f>
        <v>1.6251216798092223E-2</v>
      </c>
      <c r="D38" s="58">
        <f>(+'Productos Importados'!D16/Aperturas!D$44)</f>
        <v>1.0049811942447161E-2</v>
      </c>
      <c r="E38" s="58">
        <f>(+'Productos Importados'!E16/Aperturas!E$44)</f>
        <v>9.8686518876731858E-3</v>
      </c>
      <c r="F38" s="58">
        <f>(+'Productos Importados'!F16/Aperturas!F$44)</f>
        <v>7.8520612860264148E-3</v>
      </c>
      <c r="G38" s="58">
        <f>(+'Productos Importados'!G16/Aperturas!G$44)</f>
        <v>4.0997800800010552E-3</v>
      </c>
      <c r="H38" s="58">
        <f>(+'Productos Importados'!H16/Aperturas!H$44)</f>
        <v>5.4762279067194731E-3</v>
      </c>
      <c r="I38" s="58">
        <f>(+'Productos Importados'!I16/Aperturas!I$44)</f>
        <v>7.3858362853054952E-3</v>
      </c>
      <c r="J38" s="58">
        <f>(+'Productos Importados'!J16/Aperturas!J$44)</f>
        <v>9.8383280471358043E-3</v>
      </c>
      <c r="K38" s="58">
        <f>(+'Productos Importados'!K16/Aperturas!K$44)</f>
        <v>2.405690605188945E-2</v>
      </c>
      <c r="L38" s="58">
        <f>(+'Productos Importados'!L16/Aperturas!L$44)</f>
        <v>1.911353887004786E-2</v>
      </c>
      <c r="M38" s="58">
        <f>(+'Productos Importados'!M16/Aperturas!M$44)</f>
        <v>2.8898098149280273E-2</v>
      </c>
      <c r="N38" s="58">
        <f>(+'Productos Importados'!N16/Aperturas!N$44)</f>
        <v>1.3820289485377845E-2</v>
      </c>
      <c r="O38" s="58">
        <f>(+'Productos Importados'!O16/Aperturas!O$44)</f>
        <v>1.9892567032096475E-2</v>
      </c>
      <c r="P38" s="58">
        <f>(+'Productos Importados'!P16/Aperturas!P$44)</f>
        <v>1.1769084506130624E-2</v>
      </c>
      <c r="Q38" s="58">
        <f>(+'Productos Importados'!Q16/Aperturas!Q$44)</f>
        <v>1.136655506381954E-2</v>
      </c>
      <c r="R38" s="58">
        <f>(+'Productos Importados'!R16/Aperturas!R$44)</f>
        <v>1.6733224148792376E-2</v>
      </c>
      <c r="S38" s="58">
        <f>(+'Productos Importados'!S16/Aperturas!S$44)</f>
        <v>1.783996197935761E-2</v>
      </c>
      <c r="T38" s="58">
        <f>(+'Productos Importados'!T16/Aperturas!T$44)</f>
        <v>2.1036246120944915E-2</v>
      </c>
      <c r="U38" s="58">
        <f>(+'Productos Importados'!U16/Aperturas!U$44)</f>
        <v>1.8121979433146428E-2</v>
      </c>
      <c r="V38" s="58">
        <f>(+'Productos Importados'!V16/Aperturas!V$44)</f>
        <v>3.4784324259914526E-2</v>
      </c>
      <c r="W38" s="58">
        <f>(+'Productos Importados'!W16/Aperturas!W$44)</f>
        <v>2.1572035032470394E-2</v>
      </c>
    </row>
    <row r="39" spans="1:23" ht="15.75" thickBot="1" x14ac:dyDescent="0.3">
      <c r="A39" s="30" t="s">
        <v>6</v>
      </c>
      <c r="B39" s="59">
        <f>(+'Productos Importados'!B17/Aperturas!B$44)</f>
        <v>3.6741324819711221E-2</v>
      </c>
      <c r="C39" s="59">
        <f>(+'Productos Importados'!C17/Aperturas!C$44)</f>
        <v>2.413114824002676E-2</v>
      </c>
      <c r="D39" s="59">
        <f>(+'Productos Importados'!D17/Aperturas!D$44)</f>
        <v>2.4890729790805581E-2</v>
      </c>
      <c r="E39" s="59">
        <f>(+'Productos Importados'!E17/Aperturas!E$44)</f>
        <v>3.9535098954245264E-2</v>
      </c>
      <c r="F39" s="59">
        <f>(+'Productos Importados'!F17/Aperturas!F$44)</f>
        <v>8.1435489260764382E-2</v>
      </c>
      <c r="G39" s="59">
        <f>(+'Productos Importados'!G17/Aperturas!G$44)</f>
        <v>6.2284775054417325E-2</v>
      </c>
      <c r="H39" s="59">
        <f>(+'Productos Importados'!H17/Aperturas!H$44)</f>
        <v>6.5149459977916407E-2</v>
      </c>
      <c r="I39" s="59">
        <f>(+'Productos Importados'!I17/Aperturas!I$44)</f>
        <v>7.20873428107556E-2</v>
      </c>
      <c r="J39" s="59">
        <f>(+'Productos Importados'!J17/Aperturas!J$44)</f>
        <v>5.2291226114363043E-2</v>
      </c>
      <c r="K39" s="59">
        <f>(+'Productos Importados'!K17/Aperturas!K$44)</f>
        <v>3.3462041911586228E-2</v>
      </c>
      <c r="L39" s="59">
        <f>(+'Productos Importados'!L17/Aperturas!L$44)</f>
        <v>1.671581794572196E-2</v>
      </c>
      <c r="M39" s="59">
        <f>(+'Productos Importados'!M17/Aperturas!M$44)</f>
        <v>1.5731463815053474E-2</v>
      </c>
      <c r="N39" s="59">
        <f>(+'Productos Importados'!N17/Aperturas!N$44)</f>
        <v>5.2985949931074142E-3</v>
      </c>
      <c r="O39" s="59">
        <f>(+'Productos Importados'!O17/Aperturas!O$44)</f>
        <v>7.6980048908039589E-3</v>
      </c>
      <c r="P39" s="59">
        <f>(+'Productos Importados'!P17/Aperturas!P$44)</f>
        <v>5.7939454322031049E-3</v>
      </c>
      <c r="Q39" s="59">
        <f>(+'Productos Importados'!Q17/Aperturas!Q$44)</f>
        <v>2.8279358014372644E-3</v>
      </c>
      <c r="R39" s="59">
        <f>(+'Productos Importados'!R17/Aperturas!R$44)</f>
        <v>7.6518158130785266E-3</v>
      </c>
      <c r="S39" s="59">
        <f>(+'Productos Importados'!S17/Aperturas!S$44)</f>
        <v>5.6446483018850122E-3</v>
      </c>
      <c r="T39" s="59">
        <f>(+'Productos Importados'!T17/Aperturas!T$44)</f>
        <v>2.7278620335741042E-3</v>
      </c>
      <c r="U39" s="59">
        <f>(+'Productos Importados'!U17/Aperturas!U$44)</f>
        <v>3.8823231864080366E-3</v>
      </c>
      <c r="V39" s="59">
        <f>(+'Productos Importados'!V17/Aperturas!V$44)</f>
        <v>7.4672511324301398E-4</v>
      </c>
      <c r="W39" s="59">
        <f>(+'Productos Importados'!W17/Aperturas!W$44)</f>
        <v>5.4166472901150482E-7</v>
      </c>
    </row>
    <row r="41" spans="1:23" ht="21.75" customHeight="1" x14ac:dyDescent="0.25">
      <c r="A41" s="68" t="s">
        <v>24</v>
      </c>
    </row>
    <row r="42" spans="1:23" ht="19.5" customHeight="1" x14ac:dyDescent="0.25">
      <c r="A42" s="69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</row>
    <row r="43" spans="1:23" s="43" customFormat="1" ht="22.5" customHeight="1" x14ac:dyDescent="0.25">
      <c r="A43" s="50" t="s">
        <v>12</v>
      </c>
      <c r="B43" s="50">
        <v>1995</v>
      </c>
      <c r="C43" s="50">
        <v>1996</v>
      </c>
      <c r="D43" s="50">
        <v>1997</v>
      </c>
      <c r="E43" s="50">
        <v>1998</v>
      </c>
      <c r="F43" s="50">
        <v>1999</v>
      </c>
      <c r="G43" s="50">
        <v>2000</v>
      </c>
      <c r="H43" s="50">
        <v>2001</v>
      </c>
      <c r="I43" s="50">
        <v>2002</v>
      </c>
      <c r="J43" s="50">
        <v>2003</v>
      </c>
      <c r="K43" s="50">
        <v>2004</v>
      </c>
      <c r="L43" s="50">
        <v>2005</v>
      </c>
      <c r="M43" s="50">
        <v>2006</v>
      </c>
      <c r="N43" s="50">
        <v>2007</v>
      </c>
      <c r="O43" s="50">
        <v>2008</v>
      </c>
      <c r="P43" s="50">
        <v>2009</v>
      </c>
      <c r="Q43" s="50">
        <v>2010</v>
      </c>
      <c r="R43" s="50">
        <v>2011</v>
      </c>
      <c r="S43" s="50">
        <v>2012</v>
      </c>
      <c r="T43" s="50">
        <v>2013</v>
      </c>
      <c r="U43" s="50">
        <v>2014</v>
      </c>
      <c r="V43" s="50">
        <v>2015</v>
      </c>
      <c r="W43" s="50">
        <v>2016</v>
      </c>
    </row>
    <row r="44" spans="1:23" s="8" customFormat="1" x14ac:dyDescent="0.25">
      <c r="A44" s="46" t="s">
        <v>13</v>
      </c>
      <c r="B44" s="47">
        <v>92507.279383038709</v>
      </c>
      <c r="C44" s="47">
        <v>97160.10927780866</v>
      </c>
      <c r="D44" s="47">
        <v>106659.50827125496</v>
      </c>
      <c r="E44" s="47">
        <v>98443.739941166394</v>
      </c>
      <c r="F44" s="47">
        <v>86186.158684768496</v>
      </c>
      <c r="G44" s="47">
        <v>99886.577330727116</v>
      </c>
      <c r="H44" s="47">
        <v>98203.546156310229</v>
      </c>
      <c r="I44" s="47">
        <v>97933.391976083032</v>
      </c>
      <c r="J44" s="47">
        <v>94684.584162772982</v>
      </c>
      <c r="K44" s="47">
        <v>117074.86382185014</v>
      </c>
      <c r="L44" s="47">
        <v>146566.26483701423</v>
      </c>
      <c r="M44" s="47">
        <v>162590.14609641433</v>
      </c>
      <c r="N44" s="47">
        <v>207416.49464237897</v>
      </c>
      <c r="O44" s="47">
        <v>243982.43787084011</v>
      </c>
      <c r="P44" s="47">
        <v>233821.6705442575</v>
      </c>
      <c r="Q44" s="47">
        <v>287018.18463752925</v>
      </c>
      <c r="R44" s="47">
        <v>335415.15670218616</v>
      </c>
      <c r="S44" s="47">
        <v>369659.70037551981</v>
      </c>
      <c r="T44" s="47">
        <v>380191.88186037209</v>
      </c>
      <c r="U44" s="47">
        <v>378195.71671426593</v>
      </c>
      <c r="V44" s="47">
        <v>291519.59153295099</v>
      </c>
      <c r="W44" s="48">
        <v>282462.5488892601</v>
      </c>
    </row>
    <row r="45" spans="1:23" x14ac:dyDescent="0.25">
      <c r="A45" s="2" t="s">
        <v>25</v>
      </c>
      <c r="B45" s="4" t="s">
        <v>26</v>
      </c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 s="3"/>
      <c r="T45" s="3"/>
      <c r="U45" s="3"/>
      <c r="V45" s="3"/>
      <c r="W45"/>
    </row>
    <row r="48" spans="1:23" ht="18.75" x14ac:dyDescent="0.25">
      <c r="A48" s="68" t="s">
        <v>21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</row>
    <row r="49" spans="1:23" x14ac:dyDescent="0.25">
      <c r="A49" s="69"/>
    </row>
    <row r="50" spans="1:23" s="8" customFormat="1" ht="15.75" thickBot="1" x14ac:dyDescent="0.3">
      <c r="A50" s="32" t="s">
        <v>0</v>
      </c>
      <c r="B50" s="32">
        <v>1995</v>
      </c>
      <c r="C50" s="32">
        <v>1996</v>
      </c>
      <c r="D50" s="32">
        <v>1997</v>
      </c>
      <c r="E50" s="32">
        <v>1998</v>
      </c>
      <c r="F50" s="32">
        <v>1999</v>
      </c>
      <c r="G50" s="32">
        <v>2000</v>
      </c>
      <c r="H50" s="32">
        <v>2001</v>
      </c>
      <c r="I50" s="32">
        <v>2002</v>
      </c>
      <c r="J50" s="32">
        <v>2003</v>
      </c>
      <c r="K50" s="32">
        <v>2004</v>
      </c>
      <c r="L50" s="32">
        <v>2005</v>
      </c>
      <c r="M50" s="32">
        <v>2006</v>
      </c>
      <c r="N50" s="32">
        <v>2007</v>
      </c>
      <c r="O50" s="32">
        <v>2008</v>
      </c>
      <c r="P50" s="32">
        <v>2009</v>
      </c>
      <c r="Q50" s="32">
        <v>2010</v>
      </c>
      <c r="R50" s="32">
        <v>2011</v>
      </c>
      <c r="S50" s="32">
        <v>2012</v>
      </c>
      <c r="T50" s="32">
        <v>2013</v>
      </c>
      <c r="U50" s="32">
        <v>2014</v>
      </c>
      <c r="V50" s="32">
        <v>2015</v>
      </c>
      <c r="W50" s="32">
        <v>2016</v>
      </c>
    </row>
    <row r="51" spans="1:23" x14ac:dyDescent="0.25">
      <c r="A51" s="35" t="s">
        <v>1</v>
      </c>
      <c r="B51" s="57">
        <f>+SUM(B52:B61)</f>
        <v>7.9819686074930063E-2</v>
      </c>
      <c r="C51" s="57">
        <f t="shared" ref="C51:W51" si="2">+SUM(C52:C61)</f>
        <v>6.5743544830068834E-2</v>
      </c>
      <c r="D51" s="57">
        <f t="shared" si="2"/>
        <v>9.3705982354444994E-2</v>
      </c>
      <c r="E51" s="57">
        <f t="shared" si="2"/>
        <v>6.86035902743658E-2</v>
      </c>
      <c r="F51" s="57">
        <f t="shared" si="2"/>
        <v>3.6494259031825821E-3</v>
      </c>
      <c r="G51" s="57">
        <f t="shared" si="2"/>
        <v>-1.1007555062773892E-2</v>
      </c>
      <c r="H51" s="57">
        <f t="shared" si="2"/>
        <v>-4.255250613199453E-2</v>
      </c>
      <c r="I51" s="57">
        <f t="shared" si="2"/>
        <v>-8.721195934973687E-2</v>
      </c>
      <c r="J51" s="57">
        <f t="shared" si="2"/>
        <v>-6.2348935174613832E-2</v>
      </c>
      <c r="K51" s="57">
        <f t="shared" si="2"/>
        <v>-6.0881668082450741E-2</v>
      </c>
      <c r="L51" s="57">
        <f t="shared" si="2"/>
        <v>-4.1881001790050443E-2</v>
      </c>
      <c r="M51" s="57">
        <f t="shared" si="2"/>
        <v>-4.8735770218824782E-2</v>
      </c>
      <c r="N51" s="57">
        <f t="shared" si="2"/>
        <v>-2.3658615041493292E-2</v>
      </c>
      <c r="O51" s="57">
        <f t="shared" si="2"/>
        <v>-3.4534530737251171E-2</v>
      </c>
      <c r="P51" s="57">
        <f t="shared" si="2"/>
        <v>-3.7159789252106133E-2</v>
      </c>
      <c r="Q51" s="57">
        <f t="shared" si="2"/>
        <v>-2.4927866535828114E-2</v>
      </c>
      <c r="R51" s="57">
        <f t="shared" si="2"/>
        <v>-2.0980193826626005E-2</v>
      </c>
      <c r="S51" s="57">
        <f t="shared" si="2"/>
        <v>-1.4111040491297872E-2</v>
      </c>
      <c r="T51" s="57">
        <f t="shared" si="2"/>
        <v>-1.4263623866623224E-2</v>
      </c>
      <c r="U51" s="57">
        <f t="shared" si="2"/>
        <v>6.7836305029819212E-4</v>
      </c>
      <c r="V51" s="57">
        <f t="shared" si="2"/>
        <v>-6.5709305845520899E-3</v>
      </c>
      <c r="W51" s="57">
        <f t="shared" si="2"/>
        <v>1.2817989550251714E-2</v>
      </c>
    </row>
    <row r="52" spans="1:23" x14ac:dyDescent="0.25">
      <c r="A52" s="29" t="s">
        <v>2</v>
      </c>
      <c r="B52" s="58">
        <f>+('Saldo Comercial'!B10/Aperturas!B$66)</f>
        <v>2.1425232838091657E-3</v>
      </c>
      <c r="C52" s="58">
        <f>+('Saldo Comercial'!C10/Aperturas!C$66)</f>
        <v>3.8647548133806399E-3</v>
      </c>
      <c r="D52" s="58">
        <f>+('Saldo Comercial'!D10/Aperturas!D$66)</f>
        <v>1.4687729442891116E-2</v>
      </c>
      <c r="E52" s="58">
        <f>+('Saldo Comercial'!E10/Aperturas!E$66)</f>
        <v>2.4572309030982341E-3</v>
      </c>
      <c r="F52" s="58">
        <f>+('Saldo Comercial'!F10/Aperturas!F$66)</f>
        <v>1.4184412191653344E-3</v>
      </c>
      <c r="G52" s="58">
        <f>+('Saldo Comercial'!G10/Aperturas!G$66)</f>
        <v>0</v>
      </c>
      <c r="H52" s="58">
        <f>+('Saldo Comercial'!H10/Aperturas!H$66)</f>
        <v>1.374695775090657E-3</v>
      </c>
      <c r="I52" s="58">
        <f>+('Saldo Comercial'!I10/Aperturas!I$66)</f>
        <v>2.8856347594803586E-3</v>
      </c>
      <c r="J52" s="58">
        <f>+('Saldo Comercial'!J10/Aperturas!J$66)</f>
        <v>2.0337629583814651E-3</v>
      </c>
      <c r="K52" s="58">
        <f>+('Saldo Comercial'!K10/Aperturas!K$66)</f>
        <v>8.370712277669109E-4</v>
      </c>
      <c r="L52" s="58">
        <f>+('Saldo Comercial'!L10/Aperturas!L$66)</f>
        <v>-4.0937114735591901E-8</v>
      </c>
      <c r="M52" s="58">
        <f>+('Saldo Comercial'!M10/Aperturas!M$66)</f>
        <v>0</v>
      </c>
      <c r="N52" s="58">
        <f>+('Saldo Comercial'!N10/Aperturas!N$66)</f>
        <v>2.5552451887387715E-7</v>
      </c>
      <c r="O52" s="58">
        <f>+('Saldo Comercial'!O10/Aperturas!O$66)</f>
        <v>5.1643061320135722E-4</v>
      </c>
      <c r="P52" s="58">
        <f>+('Saldo Comercial'!P10/Aperturas!P$66)</f>
        <v>3.3443863358763653E-3</v>
      </c>
      <c r="Q52" s="58">
        <f>+('Saldo Comercial'!Q10/Aperturas!Q$66)</f>
        <v>1.2770236159875504E-3</v>
      </c>
      <c r="R52" s="58">
        <f>+('Saldo Comercial'!R10/Aperturas!R$66)</f>
        <v>1.0830190369797096E-3</v>
      </c>
      <c r="S52" s="58">
        <f>+('Saldo Comercial'!S10/Aperturas!S$66)</f>
        <v>2.5667715443044681E-3</v>
      </c>
      <c r="T52" s="58">
        <f>+('Saldo Comercial'!T10/Aperturas!T$66)</f>
        <v>9.8393105652209642E-3</v>
      </c>
      <c r="U52" s="58">
        <f>+('Saldo Comercial'!U10/Aperturas!U$66)</f>
        <v>1.2710479753084611E-2</v>
      </c>
      <c r="V52" s="58">
        <f>+('Saldo Comercial'!V10/Aperturas!V$66)</f>
        <v>1.8716025126507795E-2</v>
      </c>
      <c r="W52" s="58">
        <f>+('Saldo Comercial'!W10/Aperturas!W$66)</f>
        <v>2.4360128544678814E-2</v>
      </c>
    </row>
    <row r="53" spans="1:23" x14ac:dyDescent="0.25">
      <c r="A53" s="29" t="s">
        <v>4</v>
      </c>
      <c r="B53" s="58">
        <f>+('Saldo Comercial'!B11/Aperturas!B$66)</f>
        <v>7.8822791553601085E-2</v>
      </c>
      <c r="C53" s="58">
        <f>+('Saldo Comercial'!C11/Aperturas!C$66)</f>
        <v>8.6562531295144782E-2</v>
      </c>
      <c r="D53" s="58">
        <f>+('Saldo Comercial'!D11/Aperturas!D$66)</f>
        <v>8.5886585720073225E-2</v>
      </c>
      <c r="E53" s="58">
        <f>+('Saldo Comercial'!E11/Aperturas!E$66)</f>
        <v>7.3858530815116979E-2</v>
      </c>
      <c r="F53" s="58">
        <f>+('Saldo Comercial'!F11/Aperturas!F$66)</f>
        <v>5.4641650954937789E-2</v>
      </c>
      <c r="G53" s="58">
        <f>+('Saldo Comercial'!G11/Aperturas!G$66)</f>
        <v>3.6529302509973577E-2</v>
      </c>
      <c r="H53" s="58">
        <f>+('Saldo Comercial'!H11/Aperturas!H$66)</f>
        <v>2.084042868210103E-2</v>
      </c>
      <c r="I53" s="58">
        <f>+('Saldo Comercial'!I11/Aperturas!I$66)</f>
        <v>5.1411677859882678E-3</v>
      </c>
      <c r="J53" s="58">
        <f>+('Saldo Comercial'!J11/Aperturas!J$66)</f>
        <v>1.0395778876821681E-2</v>
      </c>
      <c r="K53" s="58">
        <f>+('Saldo Comercial'!K11/Aperturas!K$66)</f>
        <v>9.0729381638772824E-3</v>
      </c>
      <c r="L53" s="58">
        <f>+('Saldo Comercial'!L11/Aperturas!L$66)</f>
        <v>8.0210886270952152E-3</v>
      </c>
      <c r="M53" s="58">
        <f>+('Saldo Comercial'!M11/Aperturas!M$66)</f>
        <v>7.1577769498397999E-3</v>
      </c>
      <c r="N53" s="58">
        <f>+('Saldo Comercial'!N11/Aperturas!N$66)</f>
        <v>7.2291887999809748E-3</v>
      </c>
      <c r="O53" s="58">
        <f>+('Saldo Comercial'!O11/Aperturas!O$66)</f>
        <v>8.368303136149698E-3</v>
      </c>
      <c r="P53" s="58">
        <f>+('Saldo Comercial'!P11/Aperturas!P$66)</f>
        <v>7.3331440837321928E-3</v>
      </c>
      <c r="Q53" s="58">
        <f>+('Saldo Comercial'!Q11/Aperturas!Q$66)</f>
        <v>5.521636205738781E-3</v>
      </c>
      <c r="R53" s="58">
        <f>+('Saldo Comercial'!R11/Aperturas!R$66)</f>
        <v>8.243312637344449E-3</v>
      </c>
      <c r="S53" s="58">
        <f>+('Saldo Comercial'!S11/Aperturas!S$66)</f>
        <v>6.5721472952881494E-3</v>
      </c>
      <c r="T53" s="58">
        <f>+('Saldo Comercial'!T11/Aperturas!T$66)</f>
        <v>4.0816389671621415E-3</v>
      </c>
      <c r="U53" s="58">
        <f>+('Saldo Comercial'!U11/Aperturas!U$66)</f>
        <v>6.0424190412672633E-3</v>
      </c>
      <c r="V53" s="58">
        <f>+('Saldo Comercial'!V11/Aperturas!V$66)</f>
        <v>7.4602876210265829E-3</v>
      </c>
      <c r="W53" s="58">
        <f>+('Saldo Comercial'!W11/Aperturas!W$66)</f>
        <v>6.9041719253357279E-3</v>
      </c>
    </row>
    <row r="54" spans="1:23" x14ac:dyDescent="0.25">
      <c r="A54" s="29" t="s">
        <v>5</v>
      </c>
      <c r="B54" s="58">
        <f>+('Saldo Comercial'!B12/Aperturas!B$66)</f>
        <v>3.2598126548654141E-2</v>
      </c>
      <c r="C54" s="58">
        <f>+('Saldo Comercial'!C12/Aperturas!C$66)</f>
        <v>2.9504835073860421E-2</v>
      </c>
      <c r="D54" s="58">
        <f>+('Saldo Comercial'!D12/Aperturas!D$66)</f>
        <v>2.9514424461756058E-2</v>
      </c>
      <c r="E54" s="58">
        <f>+('Saldo Comercial'!E12/Aperturas!E$66)</f>
        <v>4.3431111034131865E-2</v>
      </c>
      <c r="F54" s="58">
        <f>+('Saldo Comercial'!F12/Aperturas!F$66)</f>
        <v>4.0495794838305191E-2</v>
      </c>
      <c r="G54" s="58">
        <f>+('Saldo Comercial'!G12/Aperturas!G$66)</f>
        <v>2.4803743067466705E-2</v>
      </c>
      <c r="H54" s="58">
        <f>+('Saldo Comercial'!H12/Aperturas!H$66)</f>
        <v>1.2755404962731179E-2</v>
      </c>
      <c r="I54" s="58">
        <f>+('Saldo Comercial'!I12/Aperturas!I$66)</f>
        <v>-1.4286240594440797E-3</v>
      </c>
      <c r="J54" s="58">
        <f>+('Saldo Comercial'!J12/Aperturas!J$66)</f>
        <v>-1.649719448854211E-3</v>
      </c>
      <c r="K54" s="58">
        <f>+('Saldo Comercial'!K12/Aperturas!K$66)</f>
        <v>-3.2528758741884968E-4</v>
      </c>
      <c r="L54" s="58">
        <f>+('Saldo Comercial'!L12/Aperturas!L$66)</f>
        <v>1.9054862338926842E-4</v>
      </c>
      <c r="M54" s="58">
        <f>+('Saldo Comercial'!M12/Aperturas!M$66)</f>
        <v>-2.7216594032555518E-3</v>
      </c>
      <c r="N54" s="58">
        <f>+('Saldo Comercial'!N12/Aperturas!N$66)</f>
        <v>-2.2250834042670366E-3</v>
      </c>
      <c r="O54" s="58">
        <f>+('Saldo Comercial'!O12/Aperturas!O$66)</f>
        <v>-3.4776273546752983E-3</v>
      </c>
      <c r="P54" s="58">
        <f>+('Saldo Comercial'!P12/Aperturas!P$66)</f>
        <v>-3.2796831799850198E-3</v>
      </c>
      <c r="Q54" s="58">
        <f>+('Saldo Comercial'!Q12/Aperturas!Q$66)</f>
        <v>-2.6681480163604464E-3</v>
      </c>
      <c r="R54" s="58">
        <f>+('Saldo Comercial'!R12/Aperturas!R$66)</f>
        <v>-2.4850397584748364E-3</v>
      </c>
      <c r="S54" s="58">
        <f>+('Saldo Comercial'!S12/Aperturas!S$66)</f>
        <v>-9.7290562004636878E-4</v>
      </c>
      <c r="T54" s="58">
        <f>+('Saldo Comercial'!T12/Aperturas!T$66)</f>
        <v>-8.8989012165244903E-4</v>
      </c>
      <c r="U54" s="58">
        <f>+('Saldo Comercial'!U12/Aperturas!U$66)</f>
        <v>-3.143346017581053E-4</v>
      </c>
      <c r="V54" s="58">
        <f>+('Saldo Comercial'!V12/Aperturas!V$66)</f>
        <v>-1.0196570269494272E-4</v>
      </c>
      <c r="W54" s="58">
        <f>+('Saldo Comercial'!W12/Aperturas!W$66)</f>
        <v>9.7774023878923117E-4</v>
      </c>
    </row>
    <row r="55" spans="1:23" x14ac:dyDescent="0.25">
      <c r="A55" s="29" t="s">
        <v>8</v>
      </c>
      <c r="B55" s="58">
        <f>+('Saldo Comercial'!B13/Aperturas!B$66)</f>
        <v>-3.0375015012226157E-3</v>
      </c>
      <c r="C55" s="58">
        <f>+('Saldo Comercial'!C13/Aperturas!C$66)</f>
        <v>-1.0694306621548038E-3</v>
      </c>
      <c r="D55" s="58">
        <f>+('Saldo Comercial'!D13/Aperturas!D$66)</f>
        <v>-3.0402165288004718E-3</v>
      </c>
      <c r="E55" s="58">
        <f>+('Saldo Comercial'!E13/Aperturas!E$66)</f>
        <v>-6.1934867607060145E-4</v>
      </c>
      <c r="F55" s="58">
        <f>+('Saldo Comercial'!F13/Aperturas!F$66)</f>
        <v>-5.5208400891881349E-4</v>
      </c>
      <c r="G55" s="58">
        <f>+('Saldo Comercial'!G13/Aperturas!G$66)</f>
        <v>-2.4691205424267858E-3</v>
      </c>
      <c r="H55" s="58">
        <f>+('Saldo Comercial'!H13/Aperturas!H$66)</f>
        <v>-1.9229040843334764E-3</v>
      </c>
      <c r="I55" s="58">
        <f>+('Saldo Comercial'!I13/Aperturas!I$66)</f>
        <v>-2.0747162525486806E-3</v>
      </c>
      <c r="J55" s="58">
        <f>+('Saldo Comercial'!J13/Aperturas!J$66)</f>
        <v>-2.1078510484547181E-3</v>
      </c>
      <c r="K55" s="58">
        <f>+('Saldo Comercial'!K13/Aperturas!K$66)</f>
        <v>-4.8429439205905879E-3</v>
      </c>
      <c r="L55" s="58">
        <f>+('Saldo Comercial'!L13/Aperturas!L$66)</f>
        <v>-7.0931329331212715E-3</v>
      </c>
      <c r="M55" s="58">
        <f>+('Saldo Comercial'!M13/Aperturas!M$66)</f>
        <v>-4.1679832158964094E-3</v>
      </c>
      <c r="N55" s="58">
        <f>+('Saldo Comercial'!N13/Aperturas!N$66)</f>
        <v>-4.5508868599264144E-3</v>
      </c>
      <c r="O55" s="58">
        <f>+('Saldo Comercial'!O13/Aperturas!O$66)</f>
        <v>-3.4536994029303021E-3</v>
      </c>
      <c r="P55" s="58">
        <f>+('Saldo Comercial'!P13/Aperturas!P$66)</f>
        <v>-5.9549441963996615E-3</v>
      </c>
      <c r="Q55" s="58">
        <f>+('Saldo Comercial'!Q13/Aperturas!Q$66)</f>
        <v>-6.3303689356636883E-3</v>
      </c>
      <c r="R55" s="58">
        <f>+('Saldo Comercial'!R13/Aperturas!R$66)</f>
        <v>-2.6535682190124443E-3</v>
      </c>
      <c r="S55" s="58">
        <f>+('Saldo Comercial'!S13/Aperturas!S$66)</f>
        <v>-4.0430834047686078E-3</v>
      </c>
      <c r="T55" s="58">
        <f>+('Saldo Comercial'!T13/Aperturas!T$66)</f>
        <v>-5.0380875852142927E-4</v>
      </c>
      <c r="U55" s="58">
        <f>+('Saldo Comercial'!U13/Aperturas!U$66)</f>
        <v>1.230606216388289E-4</v>
      </c>
      <c r="V55" s="58">
        <f>+('Saldo Comercial'!V13/Aperturas!V$66)</f>
        <v>1.3231014696876809E-4</v>
      </c>
      <c r="W55" s="58">
        <f>+('Saldo Comercial'!W13/Aperturas!W$66)</f>
        <v>-4.2727788329672238E-5</v>
      </c>
    </row>
    <row r="56" spans="1:23" x14ac:dyDescent="0.25">
      <c r="A56" s="29" t="s">
        <v>7</v>
      </c>
      <c r="B56" s="58">
        <f>+('Saldo Comercial'!B14/Aperturas!B$66)</f>
        <v>-4.1788170896189837E-3</v>
      </c>
      <c r="C56" s="58">
        <f>+('Saldo Comercial'!C14/Aperturas!C$66)</f>
        <v>-1.6069969575019962E-2</v>
      </c>
      <c r="D56" s="58">
        <f>+('Saldo Comercial'!D14/Aperturas!D$66)</f>
        <v>-1.1842826021544878E-3</v>
      </c>
      <c r="E56" s="58">
        <f>+('Saldo Comercial'!E14/Aperturas!E$66)</f>
        <v>2.9471147700543417E-3</v>
      </c>
      <c r="F56" s="58">
        <f>+('Saldo Comercial'!F14/Aperturas!F$66)</f>
        <v>-8.9632721980974477E-4</v>
      </c>
      <c r="G56" s="58">
        <f>+('Saldo Comercial'!G14/Aperturas!G$66)</f>
        <v>-3.5138054519366422E-3</v>
      </c>
      <c r="H56" s="58">
        <f>+('Saldo Comercial'!H14/Aperturas!H$66)</f>
        <v>-2.9135098598638037E-3</v>
      </c>
      <c r="I56" s="58">
        <f>+('Saldo Comercial'!I14/Aperturas!I$66)</f>
        <v>-2.8674080855749357E-3</v>
      </c>
      <c r="J56" s="58">
        <f>+('Saldo Comercial'!J14/Aperturas!J$66)</f>
        <v>-3.0616810810684984E-3</v>
      </c>
      <c r="K56" s="58">
        <f>+('Saldo Comercial'!K14/Aperturas!K$66)</f>
        <v>-2.1505982734528633E-3</v>
      </c>
      <c r="L56" s="58">
        <f>+('Saldo Comercial'!L14/Aperturas!L$66)</f>
        <v>-3.8056915799844775E-3</v>
      </c>
      <c r="M56" s="58">
        <f>+('Saldo Comercial'!M14/Aperturas!M$66)</f>
        <v>-3.4483147562185783E-3</v>
      </c>
      <c r="N56" s="58">
        <f>+('Saldo Comercial'!N14/Aperturas!N$66)</f>
        <v>-4.8538907271374601E-3</v>
      </c>
      <c r="O56" s="58">
        <f>+('Saldo Comercial'!O14/Aperturas!O$66)</f>
        <v>-5.0938338465898892E-3</v>
      </c>
      <c r="P56" s="58">
        <f>+('Saldo Comercial'!P14/Aperturas!P$66)</f>
        <v>-2.4318789557718564E-3</v>
      </c>
      <c r="Q56" s="58">
        <f>+('Saldo Comercial'!Q14/Aperturas!Q$66)</f>
        <v>-5.2341631311522338E-4</v>
      </c>
      <c r="R56" s="58">
        <f>+('Saldo Comercial'!R14/Aperturas!R$66)</f>
        <v>-1.055617174492736E-3</v>
      </c>
      <c r="S56" s="58">
        <f>+('Saldo Comercial'!S14/Aperturas!S$66)</f>
        <v>-1.0496627022254005E-3</v>
      </c>
      <c r="T56" s="58">
        <f>+('Saldo Comercial'!T14/Aperturas!T$66)</f>
        <v>-1.0093008775524737E-3</v>
      </c>
      <c r="U56" s="58">
        <f>+('Saldo Comercial'!U14/Aperturas!U$66)</f>
        <v>3.8405247225403375E-4</v>
      </c>
      <c r="V56" s="58">
        <f>+('Saldo Comercial'!V14/Aperturas!V$66)</f>
        <v>-4.489784007714135E-4</v>
      </c>
      <c r="W56" s="58">
        <f>+('Saldo Comercial'!W14/Aperturas!W$66)</f>
        <v>-4.9720219743205733E-4</v>
      </c>
    </row>
    <row r="57" spans="1:23" x14ac:dyDescent="0.25">
      <c r="A57" s="29" t="s">
        <v>9</v>
      </c>
      <c r="B57" s="58">
        <f>+('Saldo Comercial'!B15/Aperturas!B$66)</f>
        <v>-2.3178716467507979E-4</v>
      </c>
      <c r="C57" s="58">
        <f>+('Saldo Comercial'!C15/Aperturas!C$66)</f>
        <v>8.3933623177414424E-4</v>
      </c>
      <c r="D57" s="58">
        <f>+('Saldo Comercial'!D15/Aperturas!D$66)</f>
        <v>9.3200317169276194E-4</v>
      </c>
      <c r="E57" s="58">
        <f>+('Saldo Comercial'!E15/Aperturas!E$66)</f>
        <v>-1.8640189829202645E-3</v>
      </c>
      <c r="F57" s="58">
        <f>+('Saldo Comercial'!F15/Aperturas!F$66)</f>
        <v>-1.7852054476955286E-4</v>
      </c>
      <c r="G57" s="58">
        <f>+('Saldo Comercial'!G15/Aperturas!G$66)</f>
        <v>3.4541177525547755E-4</v>
      </c>
      <c r="H57" s="58">
        <f>+('Saldo Comercial'!H15/Aperturas!H$66)</f>
        <v>7.9589793911915381E-4</v>
      </c>
      <c r="I57" s="58">
        <f>+('Saldo Comercial'!I15/Aperturas!I$66)</f>
        <v>-3.9502052588403858E-3</v>
      </c>
      <c r="J57" s="58">
        <f>+('Saldo Comercial'!J15/Aperturas!J$66)</f>
        <v>-1.3563137139539923E-3</v>
      </c>
      <c r="K57" s="58">
        <f>+('Saldo Comercial'!K15/Aperturas!K$66)</f>
        <v>-7.2047916389937711E-5</v>
      </c>
      <c r="L57" s="58">
        <f>+('Saldo Comercial'!L15/Aperturas!L$66)</f>
        <v>-1.5308434055374593E-4</v>
      </c>
      <c r="M57" s="58">
        <f>+('Saldo Comercial'!M15/Aperturas!M$66)</f>
        <v>-2.0345513423909471E-3</v>
      </c>
      <c r="N57" s="58">
        <f>+('Saldo Comercial'!N15/Aperturas!N$66)</f>
        <v>-1.8404563275364666E-3</v>
      </c>
      <c r="O57" s="58">
        <f>+('Saldo Comercial'!O15/Aperturas!O$66)</f>
        <v>-2.7619201032687811E-4</v>
      </c>
      <c r="P57" s="58">
        <f>+('Saldo Comercial'!P15/Aperturas!P$66)</f>
        <v>-4.3037242769571604E-3</v>
      </c>
      <c r="Q57" s="58">
        <f>+('Saldo Comercial'!Q15/Aperturas!Q$66)</f>
        <v>-3.5874277488736036E-3</v>
      </c>
      <c r="R57" s="58">
        <f>+('Saldo Comercial'!R15/Aperturas!R$66)</f>
        <v>-2.9676714963832529E-3</v>
      </c>
      <c r="S57" s="58">
        <f>+('Saldo Comercial'!S15/Aperturas!S$66)</f>
        <v>-5.0051412099302956E-3</v>
      </c>
      <c r="T57" s="58">
        <f>+('Saldo Comercial'!T15/Aperturas!T$66)</f>
        <v>-1.149706558333434E-2</v>
      </c>
      <c r="U57" s="58">
        <f>+('Saldo Comercial'!U15/Aperturas!U$66)</f>
        <v>-8.2808447097409074E-3</v>
      </c>
      <c r="V57" s="58">
        <f>+('Saldo Comercial'!V15/Aperturas!V$66)</f>
        <v>-7.8985909245133309E-3</v>
      </c>
      <c r="W57" s="58">
        <f>+('Saldo Comercial'!W15/Aperturas!W$66)</f>
        <v>-9.5335682928208154E-3</v>
      </c>
    </row>
    <row r="58" spans="1:23" x14ac:dyDescent="0.25">
      <c r="A58" s="29" t="s">
        <v>11</v>
      </c>
      <c r="B58" s="58">
        <f>+('Saldo Comercial'!B16/Aperturas!B$66)</f>
        <v>1.3686966133306784E-2</v>
      </c>
      <c r="C58" s="58">
        <f>+('Saldo Comercial'!C16/Aperturas!C$66)</f>
        <v>-3.4636642805512295E-4</v>
      </c>
      <c r="D58" s="58">
        <f>+('Saldo Comercial'!D16/Aperturas!D$66)</f>
        <v>-8.7476495543853145E-4</v>
      </c>
      <c r="E58" s="58">
        <f>+('Saldo Comercial'!E16/Aperturas!E$66)</f>
        <v>-2.5399075669964586E-3</v>
      </c>
      <c r="F58" s="58">
        <f>+('Saldo Comercial'!F16/Aperturas!F$66)</f>
        <v>-2.1039109152459043E-3</v>
      </c>
      <c r="G58" s="58">
        <f>+('Saldo Comercial'!G16/Aperturas!G$66)</f>
        <v>-1.2159791960619768E-3</v>
      </c>
      <c r="H58" s="58">
        <f>+('Saldo Comercial'!H16/Aperturas!H$66)</f>
        <v>-3.4192960757804917E-3</v>
      </c>
      <c r="I58" s="58">
        <f>+('Saldo Comercial'!I16/Aperturas!I$66)</f>
        <v>-5.6204323049938235E-3</v>
      </c>
      <c r="J58" s="58">
        <f>+('Saldo Comercial'!J16/Aperturas!J$66)</f>
        <v>-5.3186588339899773E-3</v>
      </c>
      <c r="K58" s="58">
        <f>+('Saldo Comercial'!K16/Aperturas!K$66)</f>
        <v>-5.6163721104177909E-3</v>
      </c>
      <c r="L58" s="58">
        <f>+('Saldo Comercial'!L16/Aperturas!L$66)</f>
        <v>-2.1074767808505505E-3</v>
      </c>
      <c r="M58" s="58">
        <f>+('Saldo Comercial'!M16/Aperturas!M$66)</f>
        <v>-1.5870334469530966E-3</v>
      </c>
      <c r="N58" s="58">
        <f>+('Saldo Comercial'!N16/Aperturas!N$66)</f>
        <v>-8.5252139809266177E-4</v>
      </c>
      <c r="O58" s="58">
        <f>+('Saldo Comercial'!O16/Aperturas!O$66)</f>
        <v>-2.2056874449499779E-3</v>
      </c>
      <c r="P58" s="58">
        <f>+('Saldo Comercial'!P16/Aperturas!P$66)</f>
        <v>-3.3040008575842125E-3</v>
      </c>
      <c r="Q58" s="58">
        <f>+('Saldo Comercial'!Q16/Aperturas!Q$66)</f>
        <v>-3.0140529287107924E-3</v>
      </c>
      <c r="R58" s="58">
        <f>+('Saldo Comercial'!R16/Aperturas!R$66)</f>
        <v>-1.2667644604303317E-3</v>
      </c>
      <c r="S58" s="58">
        <f>+('Saldo Comercial'!S16/Aperturas!S$66)</f>
        <v>-1.5545405664080753E-3</v>
      </c>
      <c r="T58" s="58">
        <f>+('Saldo Comercial'!T16/Aperturas!T$66)</f>
        <v>-3.0545102497125248E-4</v>
      </c>
      <c r="U58" s="58">
        <f>+('Saldo Comercial'!U16/Aperturas!U$66)</f>
        <v>-1.0710406863386895E-3</v>
      </c>
      <c r="V58" s="58">
        <f>+('Saldo Comercial'!V16/Aperturas!V$66)</f>
        <v>-4.0585402640640946E-3</v>
      </c>
      <c r="W58" s="58">
        <f>+('Saldo Comercial'!W16/Aperturas!W$66)</f>
        <v>-7.5504168902622651E-4</v>
      </c>
    </row>
    <row r="59" spans="1:23" x14ac:dyDescent="0.25">
      <c r="A59" s="29" t="s">
        <v>10</v>
      </c>
      <c r="B59" s="58">
        <f>+('Saldo Comercial'!B17/Aperturas!B$66)</f>
        <v>2.7045439198795912E-4</v>
      </c>
      <c r="C59" s="58">
        <f>+('Saldo Comercial'!C17/Aperturas!C$66)</f>
        <v>-5.8799851528211987E-5</v>
      </c>
      <c r="D59" s="58">
        <f>+('Saldo Comercial'!D17/Aperturas!D$66)</f>
        <v>-1.1477645264279972E-4</v>
      </c>
      <c r="E59" s="58">
        <f>+('Saldo Comercial'!E17/Aperturas!E$66)</f>
        <v>-1.14406462073982E-3</v>
      </c>
      <c r="F59" s="58">
        <f>+('Saldo Comercial'!F17/Aperturas!F$66)</f>
        <v>-1.2288516116302706E-4</v>
      </c>
      <c r="G59" s="58">
        <f>+('Saldo Comercial'!G17/Aperturas!G$66)</f>
        <v>-3.4709368292004548E-5</v>
      </c>
      <c r="H59" s="58">
        <f>+('Saldo Comercial'!H17/Aperturas!H$66)</f>
        <v>2.4815804473303191E-5</v>
      </c>
      <c r="I59" s="58">
        <f>+('Saldo Comercial'!I17/Aperturas!I$66)</f>
        <v>-2.3985690198228457E-5</v>
      </c>
      <c r="J59" s="58">
        <f>+('Saldo Comercial'!J17/Aperturas!J$66)</f>
        <v>-1.2648310288200632E-4</v>
      </c>
      <c r="K59" s="58">
        <f>+('Saldo Comercial'!K17/Aperturas!K$66)</f>
        <v>-5.7423940379124137E-4</v>
      </c>
      <c r="L59" s="58">
        <f>+('Saldo Comercial'!L17/Aperturas!L$66)</f>
        <v>-1.1824207991703805E-3</v>
      </c>
      <c r="M59" s="58">
        <f>+('Saldo Comercial'!M17/Aperturas!M$66)</f>
        <v>-2.0084181473479933E-3</v>
      </c>
      <c r="N59" s="58">
        <f>+('Saldo Comercial'!N17/Aperturas!N$66)</f>
        <v>-9.8013419979214584E-4</v>
      </c>
      <c r="O59" s="58">
        <f>+('Saldo Comercial'!O17/Aperturas!O$66)</f>
        <v>-2.2067571940773234E-3</v>
      </c>
      <c r="P59" s="58">
        <f>+('Saldo Comercial'!P17/Aperturas!P$66)</f>
        <v>-1.1851023019166665E-2</v>
      </c>
      <c r="Q59" s="58">
        <f>+('Saldo Comercial'!Q17/Aperturas!Q$66)</f>
        <v>-6.0681207436369105E-3</v>
      </c>
      <c r="R59" s="58">
        <f>+('Saldo Comercial'!R17/Aperturas!R$66)</f>
        <v>-4.6040346392907504E-3</v>
      </c>
      <c r="S59" s="58">
        <f>+('Saldo Comercial'!S17/Aperturas!S$66)</f>
        <v>-3.985530471683428E-4</v>
      </c>
      <c r="T59" s="58">
        <f>+('Saldo Comercial'!T17/Aperturas!T$66)</f>
        <v>-1.5918277819047795E-5</v>
      </c>
      <c r="U59" s="58">
        <f>+('Saldo Comercial'!U17/Aperturas!U$66)</f>
        <v>-1.2697605466611189E-3</v>
      </c>
      <c r="V59" s="58">
        <f>+('Saldo Comercial'!V17/Aperturas!V$66)</f>
        <v>-5.1813327264122139E-4</v>
      </c>
      <c r="W59" s="58">
        <f>+('Saldo Comercial'!W17/Aperturas!W$66)</f>
        <v>-4.5859884968603464E-4</v>
      </c>
    </row>
    <row r="60" spans="1:23" x14ac:dyDescent="0.25">
      <c r="A60" s="29" t="s">
        <v>3</v>
      </c>
      <c r="B60" s="58">
        <f>+('Saldo Comercial'!B18/Aperturas!B$66)</f>
        <v>-5.2843409000916872E-3</v>
      </c>
      <c r="C60" s="58">
        <f>+('Saldo Comercial'!C18/Aperturas!C$66)</f>
        <v>-1.4498861831990026E-2</v>
      </c>
      <c r="D60" s="58">
        <f>+('Saldo Comercial'!D18/Aperturas!D$66)</f>
        <v>-9.7805907500245187E-3</v>
      </c>
      <c r="E60" s="58">
        <f>+('Saldo Comercial'!E18/Aperturas!E$66)</f>
        <v>-9.4823805003536304E-3</v>
      </c>
      <c r="F60" s="58">
        <f>+('Saldo Comercial'!F18/Aperturas!F$66)</f>
        <v>-7.8520612860264148E-3</v>
      </c>
      <c r="G60" s="58">
        <f>+('Saldo Comercial'!G18/Aperturas!G$66)</f>
        <v>-3.910695615354072E-3</v>
      </c>
      <c r="H60" s="58">
        <f>+('Saldo Comercial'!H18/Aperturas!H$66)</f>
        <v>-5.0145541507856939E-3</v>
      </c>
      <c r="I60" s="58">
        <f>+('Saldo Comercial'!I18/Aperturas!I$66)</f>
        <v>-7.1960848672749803E-3</v>
      </c>
      <c r="J60" s="58">
        <f>+('Saldo Comercial'!J18/Aperturas!J$66)</f>
        <v>-9.5035745043044687E-3</v>
      </c>
      <c r="K60" s="58">
        <f>+('Saldo Comercial'!K18/Aperturas!K$66)</f>
        <v>-2.3804477827458884E-2</v>
      </c>
      <c r="L60" s="58">
        <f>+('Saldo Comercial'!L18/Aperturas!L$66)</f>
        <v>-1.9035519552214275E-2</v>
      </c>
      <c r="M60" s="58">
        <f>+('Saldo Comercial'!M18/Aperturas!M$66)</f>
        <v>-2.8280809817793785E-2</v>
      </c>
      <c r="N60" s="58">
        <f>+('Saldo Comercial'!N18/Aperturas!N$66)</f>
        <v>-1.2436195127332786E-2</v>
      </c>
      <c r="O60" s="58">
        <f>+('Saldo Comercial'!O18/Aperturas!O$66)</f>
        <v>-1.9273366726868048E-2</v>
      </c>
      <c r="P60" s="58">
        <f>+('Saldo Comercial'!P18/Aperturas!P$66)</f>
        <v>-1.1242319815273252E-2</v>
      </c>
      <c r="Q60" s="58">
        <f>+('Saldo Comercial'!Q18/Aperturas!Q$66)</f>
        <v>-7.437455583853894E-3</v>
      </c>
      <c r="R60" s="58">
        <f>+('Saldo Comercial'!R18/Aperturas!R$66)</f>
        <v>-9.4442661182798995E-3</v>
      </c>
      <c r="S60" s="58">
        <f>+('Saldo Comercial'!S18/Aperturas!S$66)</f>
        <v>-7.0459641593446642E-3</v>
      </c>
      <c r="T60" s="58">
        <f>+('Saldo Comercial'!T18/Aperturas!T$66)</f>
        <v>-1.2382308051829776E-2</v>
      </c>
      <c r="U60" s="58">
        <f>+('Saldo Comercial'!U18/Aperturas!U$66)</f>
        <v>-6.8787452766565617E-3</v>
      </c>
      <c r="V60" s="58">
        <f>+('Saldo Comercial'!V18/Aperturas!V$66)</f>
        <v>-2.1339920817283489E-2</v>
      </c>
      <c r="W60" s="58">
        <f>+('Saldo Comercial'!W18/Aperturas!W$66)</f>
        <v>-1.0501664775258237E-2</v>
      </c>
    </row>
    <row r="61" spans="1:23" ht="15.75" thickBot="1" x14ac:dyDescent="0.3">
      <c r="A61" s="30" t="s">
        <v>6</v>
      </c>
      <c r="B61" s="59">
        <f>+('Saldo Comercial'!B19/Aperturas!B$66)</f>
        <v>-3.4968729180820717E-2</v>
      </c>
      <c r="C61" s="59">
        <f>+('Saldo Comercial'!C19/Aperturas!C$66)</f>
        <v>-2.298448423534304E-2</v>
      </c>
      <c r="D61" s="59">
        <f>+('Saldo Comercial'!D19/Aperturas!D$66)</f>
        <v>-2.2320129152907344E-2</v>
      </c>
      <c r="E61" s="59">
        <f>+('Saldo Comercial'!E19/Aperturas!E$66)</f>
        <v>-3.8440676900954839E-2</v>
      </c>
      <c r="F61" s="59">
        <f>+('Saldo Comercial'!F19/Aperturas!F$66)</f>
        <v>-8.1200671973292254E-2</v>
      </c>
      <c r="G61" s="59">
        <f>+('Saldo Comercial'!G19/Aperturas!G$66)</f>
        <v>-6.1541702241398162E-2</v>
      </c>
      <c r="H61" s="59">
        <f>+('Saldo Comercial'!H19/Aperturas!H$66)</f>
        <v>-6.5073485124746394E-2</v>
      </c>
      <c r="I61" s="59">
        <f>+('Saldo Comercial'!I19/Aperturas!I$66)</f>
        <v>-7.2077305376330378E-2</v>
      </c>
      <c r="J61" s="59">
        <f>+('Saldo Comercial'!J19/Aperturas!J$66)</f>
        <v>-5.1654195276309101E-2</v>
      </c>
      <c r="K61" s="59">
        <f>+('Saldo Comercial'!K19/Aperturas!K$66)</f>
        <v>-3.3405710434574777E-2</v>
      </c>
      <c r="L61" s="59">
        <f>+('Saldo Comercial'!L19/Aperturas!L$66)</f>
        <v>-1.6715272117525486E-2</v>
      </c>
      <c r="M61" s="59">
        <f>+('Saldo Comercial'!M19/Aperturas!M$66)</f>
        <v>-1.1644777038808223E-2</v>
      </c>
      <c r="N61" s="59">
        <f>+('Saldo Comercial'!N19/Aperturas!N$66)</f>
        <v>-3.1488913219081724E-3</v>
      </c>
      <c r="O61" s="59">
        <f>+('Saldo Comercial'!O19/Aperturas!O$66)</f>
        <v>-7.4321005061845045E-3</v>
      </c>
      <c r="P61" s="59">
        <f>+('Saldo Comercial'!P19/Aperturas!P$66)</f>
        <v>-5.4697453705768589E-3</v>
      </c>
      <c r="Q61" s="59">
        <f>+('Saldo Comercial'!Q19/Aperturas!Q$66)</f>
        <v>-2.0975360873398854E-3</v>
      </c>
      <c r="R61" s="59">
        <f>+('Saldo Comercial'!R19/Aperturas!R$66)</f>
        <v>-5.8295636345859127E-3</v>
      </c>
      <c r="S61" s="59">
        <f>+('Saldo Comercial'!S19/Aperturas!S$66)</f>
        <v>-3.1801086209987351E-3</v>
      </c>
      <c r="T61" s="59">
        <f>+('Saldo Comercial'!T19/Aperturas!T$66)</f>
        <v>-1.5808307033255598E-3</v>
      </c>
      <c r="U61" s="59">
        <f>+('Saldo Comercial'!U19/Aperturas!U$66)</f>
        <v>-7.6692301679116067E-4</v>
      </c>
      <c r="V61" s="59">
        <f>+('Saldo Comercial'!V19/Aperturas!V$66)</f>
        <v>1.4865759029132554E-3</v>
      </c>
      <c r="W61" s="59">
        <f>+('Saldo Comercial'!W19/Aperturas!W$66)</f>
        <v>2.3647524340009848E-3</v>
      </c>
    </row>
    <row r="63" spans="1:23" s="8" customFormat="1" x14ac:dyDescent="0.25">
      <c r="A63" s="70" t="s">
        <v>24</v>
      </c>
    </row>
    <row r="64" spans="1:23" ht="19.5" customHeight="1" thickBot="1" x14ac:dyDescent="0.3">
      <c r="A64" s="71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</row>
    <row r="65" spans="1:23" s="43" customFormat="1" ht="22.5" customHeight="1" x14ac:dyDescent="0.25">
      <c r="A65" s="50" t="s">
        <v>12</v>
      </c>
      <c r="B65" s="50">
        <v>1995</v>
      </c>
      <c r="C65" s="50">
        <v>1996</v>
      </c>
      <c r="D65" s="50">
        <v>1997</v>
      </c>
      <c r="E65" s="50">
        <v>1998</v>
      </c>
      <c r="F65" s="50">
        <v>1999</v>
      </c>
      <c r="G65" s="50">
        <v>2000</v>
      </c>
      <c r="H65" s="50">
        <v>2001</v>
      </c>
      <c r="I65" s="50">
        <v>2002</v>
      </c>
      <c r="J65" s="50">
        <v>2003</v>
      </c>
      <c r="K65" s="50">
        <v>2004</v>
      </c>
      <c r="L65" s="50">
        <v>2005</v>
      </c>
      <c r="M65" s="50">
        <v>2006</v>
      </c>
      <c r="N65" s="50">
        <v>2007</v>
      </c>
      <c r="O65" s="50">
        <v>2008</v>
      </c>
      <c r="P65" s="50">
        <v>2009</v>
      </c>
      <c r="Q65" s="50">
        <v>2010</v>
      </c>
      <c r="R65" s="50">
        <v>2011</v>
      </c>
      <c r="S65" s="50">
        <v>2012</v>
      </c>
      <c r="T65" s="50">
        <v>2013</v>
      </c>
      <c r="U65" s="50">
        <v>2014</v>
      </c>
      <c r="V65" s="50">
        <v>2015</v>
      </c>
      <c r="W65" s="50">
        <v>2016</v>
      </c>
    </row>
    <row r="66" spans="1:23" s="8" customFormat="1" x14ac:dyDescent="0.25">
      <c r="A66" s="46" t="s">
        <v>13</v>
      </c>
      <c r="B66" s="47">
        <v>92507.279383038709</v>
      </c>
      <c r="C66" s="47">
        <v>97160.10927780866</v>
      </c>
      <c r="D66" s="47">
        <v>106659.50827125496</v>
      </c>
      <c r="E66" s="47">
        <v>98443.739941166394</v>
      </c>
      <c r="F66" s="47">
        <v>86186.158684768496</v>
      </c>
      <c r="G66" s="47">
        <v>99886.577330727116</v>
      </c>
      <c r="H66" s="47">
        <v>98203.546156310229</v>
      </c>
      <c r="I66" s="47">
        <v>97933.391976083032</v>
      </c>
      <c r="J66" s="47">
        <v>94684.584162772982</v>
      </c>
      <c r="K66" s="47">
        <v>117074.86382185014</v>
      </c>
      <c r="L66" s="47">
        <v>146566.26483701423</v>
      </c>
      <c r="M66" s="47">
        <v>162590.14609641433</v>
      </c>
      <c r="N66" s="47">
        <v>207416.49464237897</v>
      </c>
      <c r="O66" s="47">
        <v>243982.43787084011</v>
      </c>
      <c r="P66" s="47">
        <v>233821.6705442575</v>
      </c>
      <c r="Q66" s="47">
        <v>287018.18463752925</v>
      </c>
      <c r="R66" s="47">
        <v>335415.15670218616</v>
      </c>
      <c r="S66" s="47">
        <v>369659.70037551981</v>
      </c>
      <c r="T66" s="47">
        <v>380191.88186037209</v>
      </c>
      <c r="U66" s="47">
        <v>378195.71671426593</v>
      </c>
      <c r="V66" s="47">
        <v>291519.59153295099</v>
      </c>
      <c r="W66" s="48">
        <v>282462.5488892601</v>
      </c>
    </row>
    <row r="67" spans="1:23" x14ac:dyDescent="0.25">
      <c r="A67" s="2" t="s">
        <v>25</v>
      </c>
      <c r="B67" s="4" t="s">
        <v>26</v>
      </c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 s="3"/>
      <c r="T67" s="3"/>
      <c r="U67" s="3"/>
      <c r="V67" s="3"/>
      <c r="W67"/>
    </row>
    <row r="69" spans="1:23" ht="18.75" customHeight="1" x14ac:dyDescent="0.25">
      <c r="A69" s="68" t="s">
        <v>27</v>
      </c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</row>
    <row r="70" spans="1:23" ht="15" customHeight="1" x14ac:dyDescent="0.25">
      <c r="A70" s="69"/>
    </row>
    <row r="71" spans="1:23" s="8" customFormat="1" ht="15.75" thickBot="1" x14ac:dyDescent="0.3">
      <c r="A71" s="32" t="s">
        <v>0</v>
      </c>
      <c r="B71" s="32">
        <v>1995</v>
      </c>
      <c r="C71" s="32">
        <v>1996</v>
      </c>
      <c r="D71" s="32">
        <v>1997</v>
      </c>
      <c r="E71" s="32">
        <v>1998</v>
      </c>
      <c r="F71" s="32">
        <v>1999</v>
      </c>
      <c r="G71" s="32">
        <v>2000</v>
      </c>
      <c r="H71" s="32">
        <v>2001</v>
      </c>
      <c r="I71" s="32">
        <v>2002</v>
      </c>
      <c r="J71" s="32">
        <v>2003</v>
      </c>
      <c r="K71" s="32">
        <v>2004</v>
      </c>
      <c r="L71" s="32">
        <v>2005</v>
      </c>
      <c r="M71" s="32">
        <v>2006</v>
      </c>
      <c r="N71" s="32">
        <v>2007</v>
      </c>
      <c r="O71" s="32">
        <v>2008</v>
      </c>
      <c r="P71" s="32">
        <v>2009</v>
      </c>
      <c r="Q71" s="32">
        <v>2010</v>
      </c>
      <c r="R71" s="32">
        <v>2011</v>
      </c>
      <c r="S71" s="32">
        <v>2012</v>
      </c>
      <c r="T71" s="32">
        <v>2013</v>
      </c>
      <c r="U71" s="32">
        <v>2014</v>
      </c>
      <c r="V71" s="32">
        <v>2015</v>
      </c>
      <c r="W71" s="32">
        <v>2016</v>
      </c>
    </row>
    <row r="72" spans="1:23" s="8" customFormat="1" x14ac:dyDescent="0.25">
      <c r="A72" s="35" t="s">
        <v>1</v>
      </c>
      <c r="B72" s="57">
        <f>+SUM(B73:B82)</f>
        <v>3.9909843037465031E-2</v>
      </c>
      <c r="C72" s="57">
        <f t="shared" ref="C72" si="3">+SUM(C73:C82)</f>
        <v>3.2871772415034417E-2</v>
      </c>
      <c r="D72" s="57">
        <f t="shared" ref="D72" si="4">+SUM(D73:D82)</f>
        <v>4.6852991177222497E-2</v>
      </c>
      <c r="E72" s="57">
        <f t="shared" ref="E72" si="5">+SUM(E73:E82)</f>
        <v>3.43017951371829E-2</v>
      </c>
      <c r="F72" s="57">
        <f t="shared" ref="F72" si="6">+SUM(F73:F82)</f>
        <v>1.824712951591291E-3</v>
      </c>
      <c r="G72" s="57">
        <f t="shared" ref="G72" si="7">+SUM(G73:G82)</f>
        <v>-5.5037775313869462E-3</v>
      </c>
      <c r="H72" s="57">
        <f t="shared" ref="H72" si="8">+SUM(H73:H82)</f>
        <v>-2.1276253065997265E-2</v>
      </c>
      <c r="I72" s="57">
        <f t="shared" ref="I72" si="9">+SUM(I73:I82)</f>
        <v>-4.3605979674868435E-2</v>
      </c>
      <c r="J72" s="57">
        <f t="shared" ref="J72" si="10">+SUM(J73:J82)</f>
        <v>-3.1174467587306916E-2</v>
      </c>
      <c r="K72" s="57">
        <f t="shared" ref="K72" si="11">+SUM(K73:K82)</f>
        <v>-3.044083404122537E-2</v>
      </c>
      <c r="L72" s="57">
        <f t="shared" ref="L72" si="12">+SUM(L73:L82)</f>
        <v>-2.0940500895025221E-2</v>
      </c>
      <c r="M72" s="57">
        <f t="shared" ref="M72" si="13">+SUM(M73:M82)</f>
        <v>-2.4367885109412391E-2</v>
      </c>
      <c r="N72" s="57">
        <f t="shared" ref="N72" si="14">+SUM(N73:N82)</f>
        <v>-1.1829307520746646E-2</v>
      </c>
      <c r="O72" s="57">
        <f t="shared" ref="O72" si="15">+SUM(O73:O82)</f>
        <v>-1.7267265368625585E-2</v>
      </c>
      <c r="P72" s="57">
        <f t="shared" ref="P72" si="16">+SUM(P73:P82)</f>
        <v>-1.8579894626053067E-2</v>
      </c>
      <c r="Q72" s="57">
        <f t="shared" ref="Q72" si="17">+SUM(Q73:Q82)</f>
        <v>-1.2463933267914057E-2</v>
      </c>
      <c r="R72" s="57">
        <f t="shared" ref="R72" si="18">+SUM(R73:R82)</f>
        <v>-1.0490096913313002E-2</v>
      </c>
      <c r="S72" s="57">
        <f t="shared" ref="S72" si="19">+SUM(S73:S82)</f>
        <v>-7.0555202456489361E-3</v>
      </c>
      <c r="T72" s="57">
        <f t="shared" ref="T72" si="20">+SUM(T73:T82)</f>
        <v>-7.1318119333116121E-3</v>
      </c>
      <c r="U72" s="57">
        <f t="shared" ref="U72" si="21">+SUM(U73:U82)</f>
        <v>3.3918152514909606E-4</v>
      </c>
      <c r="V72" s="57">
        <f t="shared" ref="V72" si="22">+SUM(V73:V82)</f>
        <v>-3.2854652922760449E-3</v>
      </c>
      <c r="W72" s="57">
        <f t="shared" ref="W72" si="23">+SUM(W73:W82)</f>
        <v>6.4089947751258571E-3</v>
      </c>
    </row>
    <row r="73" spans="1:23" s="8" customFormat="1" x14ac:dyDescent="0.25">
      <c r="A73" s="29" t="s">
        <v>2</v>
      </c>
      <c r="B73" s="58">
        <f>+(('Saldo Comercial'!B10/2)/Aperturas!B$87)</f>
        <v>1.0712616419045829E-3</v>
      </c>
      <c r="C73" s="58">
        <f>+(('Saldo Comercial'!C10/2)/Aperturas!C$87)</f>
        <v>1.93237740669032E-3</v>
      </c>
      <c r="D73" s="58">
        <f>+(('Saldo Comercial'!D10/2)/Aperturas!D$87)</f>
        <v>7.3438647214455581E-3</v>
      </c>
      <c r="E73" s="58">
        <f>+(('Saldo Comercial'!E10/2)/Aperturas!E$87)</f>
        <v>1.2286154515491171E-3</v>
      </c>
      <c r="F73" s="58">
        <f>+(('Saldo Comercial'!F10/2)/Aperturas!F$87)</f>
        <v>7.0922060958266721E-4</v>
      </c>
      <c r="G73" s="58">
        <f>+(('Saldo Comercial'!G10/2)/Aperturas!G$87)</f>
        <v>0</v>
      </c>
      <c r="H73" s="58">
        <f>+(('Saldo Comercial'!H10/2)/Aperturas!H$87)</f>
        <v>6.8734788754532851E-4</v>
      </c>
      <c r="I73" s="58">
        <f>+(('Saldo Comercial'!I10/2)/Aperturas!I$87)</f>
        <v>1.4428173797401793E-3</v>
      </c>
      <c r="J73" s="58">
        <f>+(('Saldo Comercial'!J10/2)/Aperturas!J$87)</f>
        <v>1.0168814791907325E-3</v>
      </c>
      <c r="K73" s="58">
        <f>+(('Saldo Comercial'!K10/2)/Aperturas!K$87)</f>
        <v>4.1853561388345545E-4</v>
      </c>
      <c r="L73" s="58">
        <f>+(('Saldo Comercial'!L10/2)/Aperturas!L$87)</f>
        <v>-2.046855736779595E-8</v>
      </c>
      <c r="M73" s="58">
        <f>+(('Saldo Comercial'!M10/2)/Aperturas!M$87)</f>
        <v>0</v>
      </c>
      <c r="N73" s="58">
        <f>+(('Saldo Comercial'!N10/2)/Aperturas!N$87)</f>
        <v>1.2776225943693857E-7</v>
      </c>
      <c r="O73" s="58">
        <f>+(('Saldo Comercial'!O10/2)/Aperturas!O$87)</f>
        <v>2.5821530660067861E-4</v>
      </c>
      <c r="P73" s="58">
        <f>+(('Saldo Comercial'!P10/2)/Aperturas!P$87)</f>
        <v>1.6721931679381827E-3</v>
      </c>
      <c r="Q73" s="58">
        <f>+(('Saldo Comercial'!Q10/2)/Aperturas!Q$87)</f>
        <v>6.3851180799377521E-4</v>
      </c>
      <c r="R73" s="58">
        <f>+(('Saldo Comercial'!R10/2)/Aperturas!R$87)</f>
        <v>5.4150951848985481E-4</v>
      </c>
      <c r="S73" s="58">
        <f>+(('Saldo Comercial'!S10/2)/Aperturas!S$87)</f>
        <v>1.283385772152234E-3</v>
      </c>
      <c r="T73" s="58">
        <f>+(('Saldo Comercial'!T10/2)/Aperturas!T$87)</f>
        <v>4.9196552826104821E-3</v>
      </c>
      <c r="U73" s="58">
        <f>+(('Saldo Comercial'!U10/2)/Aperturas!U$87)</f>
        <v>6.3552398765423053E-3</v>
      </c>
      <c r="V73" s="58">
        <f>+(('Saldo Comercial'!V10/2)/Aperturas!V$87)</f>
        <v>9.3580125632538973E-3</v>
      </c>
      <c r="W73" s="58">
        <f>+(('Saldo Comercial'!W10/2)/Aperturas!W$87)</f>
        <v>1.2180064272339407E-2</v>
      </c>
    </row>
    <row r="74" spans="1:23" s="8" customFormat="1" x14ac:dyDescent="0.25">
      <c r="A74" s="29" t="s">
        <v>4</v>
      </c>
      <c r="B74" s="58">
        <f>+(('Saldo Comercial'!B11/2)/Aperturas!B$87)</f>
        <v>3.9411395776800542E-2</v>
      </c>
      <c r="C74" s="58">
        <f>+(('Saldo Comercial'!C11/2)/Aperturas!C$87)</f>
        <v>4.3281265647572391E-2</v>
      </c>
      <c r="D74" s="58">
        <f>+(('Saldo Comercial'!D11/2)/Aperturas!D$87)</f>
        <v>4.2943292860036612E-2</v>
      </c>
      <c r="E74" s="58">
        <f>+(('Saldo Comercial'!E11/2)/Aperturas!E$87)</f>
        <v>3.692926540755849E-2</v>
      </c>
      <c r="F74" s="58">
        <f>+(('Saldo Comercial'!F11/2)/Aperturas!F$87)</f>
        <v>2.7320825477468894E-2</v>
      </c>
      <c r="G74" s="58">
        <f>+(('Saldo Comercial'!G11/2)/Aperturas!G$87)</f>
        <v>1.8264651254986788E-2</v>
      </c>
      <c r="H74" s="58">
        <f>+(('Saldo Comercial'!H11/2)/Aperturas!H$87)</f>
        <v>1.0420214341050515E-2</v>
      </c>
      <c r="I74" s="58">
        <f>+(('Saldo Comercial'!I11/2)/Aperturas!I$87)</f>
        <v>2.5705838929941339E-3</v>
      </c>
      <c r="J74" s="58">
        <f>+(('Saldo Comercial'!J11/2)/Aperturas!J$87)</f>
        <v>5.1978894384108404E-3</v>
      </c>
      <c r="K74" s="58">
        <f>+(('Saldo Comercial'!K11/2)/Aperturas!K$87)</f>
        <v>4.5364690819386412E-3</v>
      </c>
      <c r="L74" s="58">
        <f>+(('Saldo Comercial'!L11/2)/Aperturas!L$87)</f>
        <v>4.0105443135476076E-3</v>
      </c>
      <c r="M74" s="58">
        <f>+(('Saldo Comercial'!M11/2)/Aperturas!M$87)</f>
        <v>3.5788884749199E-3</v>
      </c>
      <c r="N74" s="58">
        <f>+(('Saldo Comercial'!N11/2)/Aperturas!N$87)</f>
        <v>3.6145943999904874E-3</v>
      </c>
      <c r="O74" s="58">
        <f>+(('Saldo Comercial'!O11/2)/Aperturas!O$87)</f>
        <v>4.184151568074849E-3</v>
      </c>
      <c r="P74" s="58">
        <f>+(('Saldo Comercial'!P11/2)/Aperturas!P$87)</f>
        <v>3.6665720418660964E-3</v>
      </c>
      <c r="Q74" s="58">
        <f>+(('Saldo Comercial'!Q11/2)/Aperturas!Q$87)</f>
        <v>2.7608181028693905E-3</v>
      </c>
      <c r="R74" s="58">
        <f>+(('Saldo Comercial'!R11/2)/Aperturas!R$87)</f>
        <v>4.1216563186722245E-3</v>
      </c>
      <c r="S74" s="58">
        <f>+(('Saldo Comercial'!S11/2)/Aperturas!S$87)</f>
        <v>3.2860736476440747E-3</v>
      </c>
      <c r="T74" s="58">
        <f>+(('Saldo Comercial'!T11/2)/Aperturas!T$87)</f>
        <v>2.0408194835810707E-3</v>
      </c>
      <c r="U74" s="58">
        <f>+(('Saldo Comercial'!U11/2)/Aperturas!U$87)</f>
        <v>3.0212095206336317E-3</v>
      </c>
      <c r="V74" s="58">
        <f>+(('Saldo Comercial'!V11/2)/Aperturas!V$87)</f>
        <v>3.7301438105132915E-3</v>
      </c>
      <c r="W74" s="58">
        <f>+(('Saldo Comercial'!W11/2)/Aperturas!W$87)</f>
        <v>3.452085962667864E-3</v>
      </c>
    </row>
    <row r="75" spans="1:23" s="8" customFormat="1" x14ac:dyDescent="0.25">
      <c r="A75" s="29" t="s">
        <v>5</v>
      </c>
      <c r="B75" s="58">
        <f>+(('Saldo Comercial'!B12/2)/Aperturas!B$87)</f>
        <v>1.6299063274327071E-2</v>
      </c>
      <c r="C75" s="58">
        <f>+(('Saldo Comercial'!C12/2)/Aperturas!C$87)</f>
        <v>1.4752417536930211E-2</v>
      </c>
      <c r="D75" s="58">
        <f>+(('Saldo Comercial'!D12/2)/Aperturas!D$87)</f>
        <v>1.4757212230878029E-2</v>
      </c>
      <c r="E75" s="58">
        <f>+(('Saldo Comercial'!E12/2)/Aperturas!E$87)</f>
        <v>2.1715555517065933E-2</v>
      </c>
      <c r="F75" s="58">
        <f>+(('Saldo Comercial'!F12/2)/Aperturas!F$87)</f>
        <v>2.0247897419152595E-2</v>
      </c>
      <c r="G75" s="58">
        <f>+(('Saldo Comercial'!G12/2)/Aperturas!G$87)</f>
        <v>1.2401871533733353E-2</v>
      </c>
      <c r="H75" s="58">
        <f>+(('Saldo Comercial'!H12/2)/Aperturas!H$87)</f>
        <v>6.3777024813655896E-3</v>
      </c>
      <c r="I75" s="58">
        <f>+(('Saldo Comercial'!I12/2)/Aperturas!I$87)</f>
        <v>-7.1431202972203987E-4</v>
      </c>
      <c r="J75" s="58">
        <f>+(('Saldo Comercial'!J12/2)/Aperturas!J$87)</f>
        <v>-8.2485972442710549E-4</v>
      </c>
      <c r="K75" s="58">
        <f>+(('Saldo Comercial'!K12/2)/Aperturas!K$87)</f>
        <v>-1.6264379370942484E-4</v>
      </c>
      <c r="L75" s="58">
        <f>+(('Saldo Comercial'!L12/2)/Aperturas!L$87)</f>
        <v>9.527431169463421E-5</v>
      </c>
      <c r="M75" s="58">
        <f>+(('Saldo Comercial'!M12/2)/Aperturas!M$87)</f>
        <v>-1.3608297016277759E-3</v>
      </c>
      <c r="N75" s="58">
        <f>+(('Saldo Comercial'!N12/2)/Aperturas!N$87)</f>
        <v>-1.1125417021335183E-3</v>
      </c>
      <c r="O75" s="58">
        <f>+(('Saldo Comercial'!O12/2)/Aperturas!O$87)</f>
        <v>-1.7388136773376492E-3</v>
      </c>
      <c r="P75" s="58">
        <f>+(('Saldo Comercial'!P12/2)/Aperturas!P$87)</f>
        <v>-1.6398415899925099E-3</v>
      </c>
      <c r="Q75" s="58">
        <f>+(('Saldo Comercial'!Q12/2)/Aperturas!Q$87)</f>
        <v>-1.3340740081802232E-3</v>
      </c>
      <c r="R75" s="58">
        <f>+(('Saldo Comercial'!R12/2)/Aperturas!R$87)</f>
        <v>-1.2425198792374182E-3</v>
      </c>
      <c r="S75" s="58">
        <f>+(('Saldo Comercial'!S12/2)/Aperturas!S$87)</f>
        <v>-4.8645281002318439E-4</v>
      </c>
      <c r="T75" s="58">
        <f>+(('Saldo Comercial'!T12/2)/Aperturas!T$87)</f>
        <v>-4.4494506082622451E-4</v>
      </c>
      <c r="U75" s="58">
        <f>+(('Saldo Comercial'!U12/2)/Aperturas!U$87)</f>
        <v>-1.5716730087905265E-4</v>
      </c>
      <c r="V75" s="58">
        <f>+(('Saldo Comercial'!V12/2)/Aperturas!V$87)</f>
        <v>-5.0982851347471362E-5</v>
      </c>
      <c r="W75" s="58">
        <f>+(('Saldo Comercial'!W12/2)/Aperturas!W$87)</f>
        <v>4.8887011939461559E-4</v>
      </c>
    </row>
    <row r="76" spans="1:23" s="8" customFormat="1" x14ac:dyDescent="0.25">
      <c r="A76" s="29" t="s">
        <v>8</v>
      </c>
      <c r="B76" s="58">
        <f>+(('Saldo Comercial'!B13/2)/Aperturas!B$87)</f>
        <v>-1.5187507506113078E-3</v>
      </c>
      <c r="C76" s="58">
        <f>+(('Saldo Comercial'!C13/2)/Aperturas!C$87)</f>
        <v>-5.3471533107740188E-4</v>
      </c>
      <c r="D76" s="58">
        <f>+(('Saldo Comercial'!D13/2)/Aperturas!D$87)</f>
        <v>-1.5201082644002359E-3</v>
      </c>
      <c r="E76" s="58">
        <f>+(('Saldo Comercial'!E13/2)/Aperturas!E$87)</f>
        <v>-3.0967433803530072E-4</v>
      </c>
      <c r="F76" s="58">
        <f>+(('Saldo Comercial'!F13/2)/Aperturas!F$87)</f>
        <v>-2.7604200445940675E-4</v>
      </c>
      <c r="G76" s="58">
        <f>+(('Saldo Comercial'!G13/2)/Aperturas!G$87)</f>
        <v>-1.2345602712133929E-3</v>
      </c>
      <c r="H76" s="58">
        <f>+(('Saldo Comercial'!H13/2)/Aperturas!H$87)</f>
        <v>-9.6145204216673821E-4</v>
      </c>
      <c r="I76" s="58">
        <f>+(('Saldo Comercial'!I13/2)/Aperturas!I$87)</f>
        <v>-1.0373581262743403E-3</v>
      </c>
      <c r="J76" s="58">
        <f>+(('Saldo Comercial'!J13/2)/Aperturas!J$87)</f>
        <v>-1.053925524227359E-3</v>
      </c>
      <c r="K76" s="58">
        <f>+(('Saldo Comercial'!K13/2)/Aperturas!K$87)</f>
        <v>-2.4214719602952939E-3</v>
      </c>
      <c r="L76" s="58">
        <f>+(('Saldo Comercial'!L13/2)/Aperturas!L$87)</f>
        <v>-3.5465664665606357E-3</v>
      </c>
      <c r="M76" s="58">
        <f>+(('Saldo Comercial'!M13/2)/Aperturas!M$87)</f>
        <v>-2.0839916079482047E-3</v>
      </c>
      <c r="N76" s="58">
        <f>+(('Saldo Comercial'!N13/2)/Aperturas!N$87)</f>
        <v>-2.2754434299632072E-3</v>
      </c>
      <c r="O76" s="58">
        <f>+(('Saldo Comercial'!O13/2)/Aperturas!O$87)</f>
        <v>-1.7268497014651511E-3</v>
      </c>
      <c r="P76" s="58">
        <f>+(('Saldo Comercial'!P13/2)/Aperturas!P$87)</f>
        <v>-2.9774720981998308E-3</v>
      </c>
      <c r="Q76" s="58">
        <f>+(('Saldo Comercial'!Q13/2)/Aperturas!Q$87)</f>
        <v>-3.1651844678318442E-3</v>
      </c>
      <c r="R76" s="58">
        <f>+(('Saldo Comercial'!R13/2)/Aperturas!R$87)</f>
        <v>-1.3267841095062221E-3</v>
      </c>
      <c r="S76" s="58">
        <f>+(('Saldo Comercial'!S13/2)/Aperturas!S$87)</f>
        <v>-2.0215417023843039E-3</v>
      </c>
      <c r="T76" s="58">
        <f>+(('Saldo Comercial'!T13/2)/Aperturas!T$87)</f>
        <v>-2.5190437926071464E-4</v>
      </c>
      <c r="U76" s="58">
        <f>+(('Saldo Comercial'!U13/2)/Aperturas!U$87)</f>
        <v>6.1530310819414452E-5</v>
      </c>
      <c r="V76" s="58">
        <f>+(('Saldo Comercial'!V13/2)/Aperturas!V$87)</f>
        <v>6.6155073484384043E-5</v>
      </c>
      <c r="W76" s="58">
        <f>+(('Saldo Comercial'!W13/2)/Aperturas!W$87)</f>
        <v>-2.1363894164836119E-5</v>
      </c>
    </row>
    <row r="77" spans="1:23" s="8" customFormat="1" x14ac:dyDescent="0.25">
      <c r="A77" s="29" t="s">
        <v>7</v>
      </c>
      <c r="B77" s="58">
        <f>+(('Saldo Comercial'!B14/2)/Aperturas!B$87)</f>
        <v>-2.0894085448094919E-3</v>
      </c>
      <c r="C77" s="58">
        <f>+(('Saldo Comercial'!C14/2)/Aperturas!C$87)</f>
        <v>-8.0349847875099811E-3</v>
      </c>
      <c r="D77" s="58">
        <f>+(('Saldo Comercial'!D14/2)/Aperturas!D$87)</f>
        <v>-5.9214130107724389E-4</v>
      </c>
      <c r="E77" s="58">
        <f>+(('Saldo Comercial'!E14/2)/Aperturas!E$87)</f>
        <v>1.4735573850271709E-3</v>
      </c>
      <c r="F77" s="58">
        <f>+(('Saldo Comercial'!F14/2)/Aperturas!F$87)</f>
        <v>-4.4816360990487239E-4</v>
      </c>
      <c r="G77" s="58">
        <f>+(('Saldo Comercial'!G14/2)/Aperturas!G$87)</f>
        <v>-1.7569027259683211E-3</v>
      </c>
      <c r="H77" s="58">
        <f>+(('Saldo Comercial'!H14/2)/Aperturas!H$87)</f>
        <v>-1.4567549299319019E-3</v>
      </c>
      <c r="I77" s="58">
        <f>+(('Saldo Comercial'!I14/2)/Aperturas!I$87)</f>
        <v>-1.4337040427874679E-3</v>
      </c>
      <c r="J77" s="58">
        <f>+(('Saldo Comercial'!J14/2)/Aperturas!J$87)</f>
        <v>-1.5308405405342492E-3</v>
      </c>
      <c r="K77" s="58">
        <f>+(('Saldo Comercial'!K14/2)/Aperturas!K$87)</f>
        <v>-1.0752991367264317E-3</v>
      </c>
      <c r="L77" s="58">
        <f>+(('Saldo Comercial'!L14/2)/Aperturas!L$87)</f>
        <v>-1.9028457899922387E-3</v>
      </c>
      <c r="M77" s="58">
        <f>+(('Saldo Comercial'!M14/2)/Aperturas!M$87)</f>
        <v>-1.7241573781092891E-3</v>
      </c>
      <c r="N77" s="58">
        <f>+(('Saldo Comercial'!N14/2)/Aperturas!N$87)</f>
        <v>-2.42694536356873E-3</v>
      </c>
      <c r="O77" s="58">
        <f>+(('Saldo Comercial'!O14/2)/Aperturas!O$87)</f>
        <v>-2.5469169232949446E-3</v>
      </c>
      <c r="P77" s="58">
        <f>+(('Saldo Comercial'!P14/2)/Aperturas!P$87)</f>
        <v>-1.2159394778859282E-3</v>
      </c>
      <c r="Q77" s="58">
        <f>+(('Saldo Comercial'!Q14/2)/Aperturas!Q$87)</f>
        <v>-2.6170815655761169E-4</v>
      </c>
      <c r="R77" s="58">
        <f>+(('Saldo Comercial'!R14/2)/Aperturas!R$87)</f>
        <v>-5.2780858724636801E-4</v>
      </c>
      <c r="S77" s="58">
        <f>+(('Saldo Comercial'!S14/2)/Aperturas!S$87)</f>
        <v>-5.2483135111270024E-4</v>
      </c>
      <c r="T77" s="58">
        <f>+(('Saldo Comercial'!T14/2)/Aperturas!T$87)</f>
        <v>-5.0465043877623685E-4</v>
      </c>
      <c r="U77" s="58">
        <f>+(('Saldo Comercial'!U14/2)/Aperturas!U$87)</f>
        <v>1.9202623612701687E-4</v>
      </c>
      <c r="V77" s="58">
        <f>+(('Saldo Comercial'!V14/2)/Aperturas!V$87)</f>
        <v>-2.2448920038570675E-4</v>
      </c>
      <c r="W77" s="58">
        <f>+(('Saldo Comercial'!W14/2)/Aperturas!W$87)</f>
        <v>-2.4860109871602867E-4</v>
      </c>
    </row>
    <row r="78" spans="1:23" s="8" customFormat="1" x14ac:dyDescent="0.25">
      <c r="A78" s="29" t="s">
        <v>9</v>
      </c>
      <c r="B78" s="58">
        <f>+(('Saldo Comercial'!B15/2)/Aperturas!B$87)</f>
        <v>-1.1589358233753989E-4</v>
      </c>
      <c r="C78" s="58">
        <f>+(('Saldo Comercial'!C15/2)/Aperturas!C$87)</f>
        <v>4.1966811588707212E-4</v>
      </c>
      <c r="D78" s="58">
        <f>+(('Saldo Comercial'!D15/2)/Aperturas!D$87)</f>
        <v>4.6600158584638097E-4</v>
      </c>
      <c r="E78" s="58">
        <f>+(('Saldo Comercial'!E15/2)/Aperturas!E$87)</f>
        <v>-9.3200949146013227E-4</v>
      </c>
      <c r="F78" s="58">
        <f>+(('Saldo Comercial'!F15/2)/Aperturas!F$87)</f>
        <v>-8.9260272384776432E-5</v>
      </c>
      <c r="G78" s="58">
        <f>+(('Saldo Comercial'!G15/2)/Aperturas!G$87)</f>
        <v>1.7270588762773877E-4</v>
      </c>
      <c r="H78" s="58">
        <f>+(('Saldo Comercial'!H15/2)/Aperturas!H$87)</f>
        <v>3.979489695595769E-4</v>
      </c>
      <c r="I78" s="58">
        <f>+(('Saldo Comercial'!I15/2)/Aperturas!I$87)</f>
        <v>-1.9751026294201929E-3</v>
      </c>
      <c r="J78" s="58">
        <f>+(('Saldo Comercial'!J15/2)/Aperturas!J$87)</f>
        <v>-6.7815685697699617E-4</v>
      </c>
      <c r="K78" s="58">
        <f>+(('Saldo Comercial'!K15/2)/Aperturas!K$87)</f>
        <v>-3.6023958194968856E-5</v>
      </c>
      <c r="L78" s="58">
        <f>+(('Saldo Comercial'!L15/2)/Aperturas!L$87)</f>
        <v>-7.6542170276872965E-5</v>
      </c>
      <c r="M78" s="58">
        <f>+(('Saldo Comercial'!M15/2)/Aperturas!M$87)</f>
        <v>-1.0172756711954735E-3</v>
      </c>
      <c r="N78" s="58">
        <f>+(('Saldo Comercial'!N15/2)/Aperturas!N$87)</f>
        <v>-9.2022816376823328E-4</v>
      </c>
      <c r="O78" s="58">
        <f>+(('Saldo Comercial'!O15/2)/Aperturas!O$87)</f>
        <v>-1.3809600516343905E-4</v>
      </c>
      <c r="P78" s="58">
        <f>+(('Saldo Comercial'!P15/2)/Aperturas!P$87)</f>
        <v>-2.1518621384785802E-3</v>
      </c>
      <c r="Q78" s="58">
        <f>+(('Saldo Comercial'!Q15/2)/Aperturas!Q$87)</f>
        <v>-1.7937138744368018E-3</v>
      </c>
      <c r="R78" s="58">
        <f>+(('Saldo Comercial'!R15/2)/Aperturas!R$87)</f>
        <v>-1.4838357481916265E-3</v>
      </c>
      <c r="S78" s="58">
        <f>+(('Saldo Comercial'!S15/2)/Aperturas!S$87)</f>
        <v>-2.5025706049651478E-3</v>
      </c>
      <c r="T78" s="58">
        <f>+(('Saldo Comercial'!T15/2)/Aperturas!T$87)</f>
        <v>-5.74853279166717E-3</v>
      </c>
      <c r="U78" s="58">
        <f>+(('Saldo Comercial'!U15/2)/Aperturas!U$87)</f>
        <v>-4.1404223548704537E-3</v>
      </c>
      <c r="V78" s="58">
        <f>+(('Saldo Comercial'!V15/2)/Aperturas!V$87)</f>
        <v>-3.9492954622566655E-3</v>
      </c>
      <c r="W78" s="58">
        <f>+(('Saldo Comercial'!W15/2)/Aperturas!W$87)</f>
        <v>-4.7667841464104077E-3</v>
      </c>
    </row>
    <row r="79" spans="1:23" s="8" customFormat="1" x14ac:dyDescent="0.25">
      <c r="A79" s="29" t="s">
        <v>11</v>
      </c>
      <c r="B79" s="58">
        <f>+(('Saldo Comercial'!B16/2)/Aperturas!B$87)</f>
        <v>6.843483066653392E-3</v>
      </c>
      <c r="C79" s="58">
        <f>+(('Saldo Comercial'!C16/2)/Aperturas!C$87)</f>
        <v>-1.7318321402756147E-4</v>
      </c>
      <c r="D79" s="58">
        <f>+(('Saldo Comercial'!D16/2)/Aperturas!D$87)</f>
        <v>-4.3738247771926572E-4</v>
      </c>
      <c r="E79" s="58">
        <f>+(('Saldo Comercial'!E16/2)/Aperturas!E$87)</f>
        <v>-1.2699537834982293E-3</v>
      </c>
      <c r="F79" s="58">
        <f>+(('Saldo Comercial'!F16/2)/Aperturas!F$87)</f>
        <v>-1.0519554576229522E-3</v>
      </c>
      <c r="G79" s="58">
        <f>+(('Saldo Comercial'!G16/2)/Aperturas!G$87)</f>
        <v>-6.0798959803098841E-4</v>
      </c>
      <c r="H79" s="58">
        <f>+(('Saldo Comercial'!H16/2)/Aperturas!H$87)</f>
        <v>-1.7096480378902459E-3</v>
      </c>
      <c r="I79" s="58">
        <f>+(('Saldo Comercial'!I16/2)/Aperturas!I$87)</f>
        <v>-2.8102161524969117E-3</v>
      </c>
      <c r="J79" s="58">
        <f>+(('Saldo Comercial'!J16/2)/Aperturas!J$87)</f>
        <v>-2.6593294169949887E-3</v>
      </c>
      <c r="K79" s="58">
        <f>+(('Saldo Comercial'!K16/2)/Aperturas!K$87)</f>
        <v>-2.8081860552088955E-3</v>
      </c>
      <c r="L79" s="58">
        <f>+(('Saldo Comercial'!L16/2)/Aperturas!L$87)</f>
        <v>-1.0537383904252753E-3</v>
      </c>
      <c r="M79" s="58">
        <f>+(('Saldo Comercial'!M16/2)/Aperturas!M$87)</f>
        <v>-7.9351672347654828E-4</v>
      </c>
      <c r="N79" s="58">
        <f>+(('Saldo Comercial'!N16/2)/Aperturas!N$87)</f>
        <v>-4.2626069904633089E-4</v>
      </c>
      <c r="O79" s="58">
        <f>+(('Saldo Comercial'!O16/2)/Aperturas!O$87)</f>
        <v>-1.102843722474989E-3</v>
      </c>
      <c r="P79" s="58">
        <f>+(('Saldo Comercial'!P16/2)/Aperturas!P$87)</f>
        <v>-1.6520004287921062E-3</v>
      </c>
      <c r="Q79" s="58">
        <f>+(('Saldo Comercial'!Q16/2)/Aperturas!Q$87)</f>
        <v>-1.5070264643553962E-3</v>
      </c>
      <c r="R79" s="58">
        <f>+(('Saldo Comercial'!R16/2)/Aperturas!R$87)</f>
        <v>-6.3338223021516587E-4</v>
      </c>
      <c r="S79" s="58">
        <f>+(('Saldo Comercial'!S16/2)/Aperturas!S$87)</f>
        <v>-7.7727028320403763E-4</v>
      </c>
      <c r="T79" s="58">
        <f>+(('Saldo Comercial'!T16/2)/Aperturas!T$87)</f>
        <v>-1.5272551248562624E-4</v>
      </c>
      <c r="U79" s="58">
        <f>+(('Saldo Comercial'!U16/2)/Aperturas!U$87)</f>
        <v>-5.3552034316934477E-4</v>
      </c>
      <c r="V79" s="58">
        <f>+(('Saldo Comercial'!V16/2)/Aperturas!V$87)</f>
        <v>-2.0292701320320473E-3</v>
      </c>
      <c r="W79" s="58">
        <f>+(('Saldo Comercial'!W16/2)/Aperturas!W$87)</f>
        <v>-3.7752084451311325E-4</v>
      </c>
    </row>
    <row r="80" spans="1:23" s="8" customFormat="1" x14ac:dyDescent="0.25">
      <c r="A80" s="29" t="s">
        <v>10</v>
      </c>
      <c r="B80" s="58">
        <f>+(('Saldo Comercial'!B17/2)/Aperturas!B$87)</f>
        <v>1.3522719599397956E-4</v>
      </c>
      <c r="C80" s="58">
        <f>+(('Saldo Comercial'!C17/2)/Aperturas!C$87)</f>
        <v>-2.9399925764105994E-5</v>
      </c>
      <c r="D80" s="58">
        <f>+(('Saldo Comercial'!D17/2)/Aperturas!D$87)</f>
        <v>-5.738822632139986E-5</v>
      </c>
      <c r="E80" s="58">
        <f>+(('Saldo Comercial'!E17/2)/Aperturas!E$87)</f>
        <v>-5.7203231036990999E-4</v>
      </c>
      <c r="F80" s="58">
        <f>+(('Saldo Comercial'!F17/2)/Aperturas!F$87)</f>
        <v>-6.1442580581513528E-5</v>
      </c>
      <c r="G80" s="58">
        <f>+(('Saldo Comercial'!G17/2)/Aperturas!G$87)</f>
        <v>-1.7354684146002274E-5</v>
      </c>
      <c r="H80" s="58">
        <f>+(('Saldo Comercial'!H17/2)/Aperturas!H$87)</f>
        <v>1.2407902236651596E-5</v>
      </c>
      <c r="I80" s="58">
        <f>+(('Saldo Comercial'!I17/2)/Aperturas!I$87)</f>
        <v>-1.1992845099114228E-5</v>
      </c>
      <c r="J80" s="58">
        <f>+(('Saldo Comercial'!J17/2)/Aperturas!J$87)</f>
        <v>-6.3241551441003158E-5</v>
      </c>
      <c r="K80" s="58">
        <f>+(('Saldo Comercial'!K17/2)/Aperturas!K$87)</f>
        <v>-2.8711970189562069E-4</v>
      </c>
      <c r="L80" s="58">
        <f>+(('Saldo Comercial'!L17/2)/Aperturas!L$87)</f>
        <v>-5.9121039958519024E-4</v>
      </c>
      <c r="M80" s="58">
        <f>+(('Saldo Comercial'!M17/2)/Aperturas!M$87)</f>
        <v>-1.0042090736739966E-3</v>
      </c>
      <c r="N80" s="58">
        <f>+(('Saldo Comercial'!N17/2)/Aperturas!N$87)</f>
        <v>-4.9006709989607292E-4</v>
      </c>
      <c r="O80" s="58">
        <f>+(('Saldo Comercial'!O17/2)/Aperturas!O$87)</f>
        <v>-1.1033785970386617E-3</v>
      </c>
      <c r="P80" s="58">
        <f>+(('Saldo Comercial'!P17/2)/Aperturas!P$87)</f>
        <v>-5.9255115095833326E-3</v>
      </c>
      <c r="Q80" s="58">
        <f>+(('Saldo Comercial'!Q17/2)/Aperturas!Q$87)</f>
        <v>-3.0340603718184552E-3</v>
      </c>
      <c r="R80" s="58">
        <f>+(('Saldo Comercial'!R17/2)/Aperturas!R$87)</f>
        <v>-2.3020173196453752E-3</v>
      </c>
      <c r="S80" s="58">
        <f>+(('Saldo Comercial'!S17/2)/Aperturas!S$87)</f>
        <v>-1.992765235841714E-4</v>
      </c>
      <c r="T80" s="58">
        <f>+(('Saldo Comercial'!T17/2)/Aperturas!T$87)</f>
        <v>-7.9591389095238977E-6</v>
      </c>
      <c r="U80" s="58">
        <f>+(('Saldo Comercial'!U17/2)/Aperturas!U$87)</f>
        <v>-6.3488027333055946E-4</v>
      </c>
      <c r="V80" s="58">
        <f>+(('Saldo Comercial'!V17/2)/Aperturas!V$87)</f>
        <v>-2.5906663632061069E-4</v>
      </c>
      <c r="W80" s="58">
        <f>+(('Saldo Comercial'!W17/2)/Aperturas!W$87)</f>
        <v>-2.2929942484301732E-4</v>
      </c>
    </row>
    <row r="81" spans="1:23" s="8" customFormat="1" x14ac:dyDescent="0.25">
      <c r="A81" s="29" t="s">
        <v>3</v>
      </c>
      <c r="B81" s="58">
        <f>+(('Saldo Comercial'!B18/2)/Aperturas!B$87)</f>
        <v>-2.6421704500458436E-3</v>
      </c>
      <c r="C81" s="58">
        <f>+(('Saldo Comercial'!C18/2)/Aperturas!C$87)</f>
        <v>-7.2494309159950128E-3</v>
      </c>
      <c r="D81" s="58">
        <f>+(('Saldo Comercial'!D18/2)/Aperturas!D$87)</f>
        <v>-4.8902953750122593E-3</v>
      </c>
      <c r="E81" s="58">
        <f>+(('Saldo Comercial'!E18/2)/Aperturas!E$87)</f>
        <v>-4.7411902501768152E-3</v>
      </c>
      <c r="F81" s="58">
        <f>+(('Saldo Comercial'!F18/2)/Aperturas!F$87)</f>
        <v>-3.9260306430132074E-3</v>
      </c>
      <c r="G81" s="58">
        <f>+(('Saldo Comercial'!G18/2)/Aperturas!G$87)</f>
        <v>-1.955347807677036E-3</v>
      </c>
      <c r="H81" s="58">
        <f>+(('Saldo Comercial'!H18/2)/Aperturas!H$87)</f>
        <v>-2.5072770753928469E-3</v>
      </c>
      <c r="I81" s="58">
        <f>+(('Saldo Comercial'!I18/2)/Aperturas!I$87)</f>
        <v>-3.5980424336374901E-3</v>
      </c>
      <c r="J81" s="58">
        <f>+(('Saldo Comercial'!J18/2)/Aperturas!J$87)</f>
        <v>-4.7517872521522344E-3</v>
      </c>
      <c r="K81" s="58">
        <f>+(('Saldo Comercial'!K18/2)/Aperturas!K$87)</f>
        <v>-1.1902238913729442E-2</v>
      </c>
      <c r="L81" s="58">
        <f>+(('Saldo Comercial'!L18/2)/Aperturas!L$87)</f>
        <v>-9.5177597761071375E-3</v>
      </c>
      <c r="M81" s="58">
        <f>+(('Saldo Comercial'!M18/2)/Aperturas!M$87)</f>
        <v>-1.4140404908896892E-2</v>
      </c>
      <c r="N81" s="58">
        <f>+(('Saldo Comercial'!N18/2)/Aperturas!N$87)</f>
        <v>-6.2180975636663928E-3</v>
      </c>
      <c r="O81" s="58">
        <f>+(('Saldo Comercial'!O18/2)/Aperturas!O$87)</f>
        <v>-9.6366833634340242E-3</v>
      </c>
      <c r="P81" s="58">
        <f>+(('Saldo Comercial'!P18/2)/Aperturas!P$87)</f>
        <v>-5.6211599076366262E-3</v>
      </c>
      <c r="Q81" s="58">
        <f>+(('Saldo Comercial'!Q18/2)/Aperturas!Q$87)</f>
        <v>-3.718727791926947E-3</v>
      </c>
      <c r="R81" s="58">
        <f>+(('Saldo Comercial'!R18/2)/Aperturas!R$87)</f>
        <v>-4.7221330591399498E-3</v>
      </c>
      <c r="S81" s="58">
        <f>+(('Saldo Comercial'!S18/2)/Aperturas!S$87)</f>
        <v>-3.5229820796723321E-3</v>
      </c>
      <c r="T81" s="58">
        <f>+(('Saldo Comercial'!T18/2)/Aperturas!T$87)</f>
        <v>-6.1911540259148882E-3</v>
      </c>
      <c r="U81" s="58">
        <f>+(('Saldo Comercial'!U18/2)/Aperturas!U$87)</f>
        <v>-3.4393726383282809E-3</v>
      </c>
      <c r="V81" s="58">
        <f>+(('Saldo Comercial'!V18/2)/Aperturas!V$87)</f>
        <v>-1.0669960408641745E-2</v>
      </c>
      <c r="W81" s="58">
        <f>+(('Saldo Comercial'!W18/2)/Aperturas!W$87)</f>
        <v>-5.2508323876291185E-3</v>
      </c>
    </row>
    <row r="82" spans="1:23" s="8" customFormat="1" ht="15.75" thickBot="1" x14ac:dyDescent="0.3">
      <c r="A82" s="30" t="s">
        <v>6</v>
      </c>
      <c r="B82" s="59">
        <f>+(('Saldo Comercial'!B19/2)/Aperturas!B$87)</f>
        <v>-1.7484364590410358E-2</v>
      </c>
      <c r="C82" s="59">
        <f>+(('Saldo Comercial'!C19/2)/Aperturas!C$87)</f>
        <v>-1.149224211767152E-2</v>
      </c>
      <c r="D82" s="59">
        <f>+(('Saldo Comercial'!D19/2)/Aperturas!D$87)</f>
        <v>-1.1160064576453672E-2</v>
      </c>
      <c r="E82" s="59">
        <f>+(('Saldo Comercial'!E19/2)/Aperturas!E$87)</f>
        <v>-1.9220338450477419E-2</v>
      </c>
      <c r="F82" s="59">
        <f>+(('Saldo Comercial'!F19/2)/Aperturas!F$87)</f>
        <v>-4.0600335986646127E-2</v>
      </c>
      <c r="G82" s="59">
        <f>+(('Saldo Comercial'!G19/2)/Aperturas!G$87)</f>
        <v>-3.0770851120699081E-2</v>
      </c>
      <c r="H82" s="59">
        <f>+(('Saldo Comercial'!H19/2)/Aperturas!H$87)</f>
        <v>-3.2536742562373197E-2</v>
      </c>
      <c r="I82" s="59">
        <f>+(('Saldo Comercial'!I19/2)/Aperturas!I$87)</f>
        <v>-3.6038652688165189E-2</v>
      </c>
      <c r="J82" s="59">
        <f>+(('Saldo Comercial'!J19/2)/Aperturas!J$87)</f>
        <v>-2.582709763815455E-2</v>
      </c>
      <c r="K82" s="59">
        <f>+(('Saldo Comercial'!K19/2)/Aperturas!K$87)</f>
        <v>-1.6702855217287389E-2</v>
      </c>
      <c r="L82" s="59">
        <f>+(('Saldo Comercial'!L19/2)/Aperturas!L$87)</f>
        <v>-8.3576360587627428E-3</v>
      </c>
      <c r="M82" s="59">
        <f>+(('Saldo Comercial'!M19/2)/Aperturas!M$87)</f>
        <v>-5.8223885194041113E-3</v>
      </c>
      <c r="N82" s="59">
        <f>+(('Saldo Comercial'!N19/2)/Aperturas!N$87)</f>
        <v>-1.5744456609540862E-3</v>
      </c>
      <c r="O82" s="59">
        <f>+(('Saldo Comercial'!O19/2)/Aperturas!O$87)</f>
        <v>-3.7160502530922523E-3</v>
      </c>
      <c r="P82" s="59">
        <f>+(('Saldo Comercial'!P19/2)/Aperturas!P$87)</f>
        <v>-2.7348726852884295E-3</v>
      </c>
      <c r="Q82" s="59">
        <f>+(('Saldo Comercial'!Q19/2)/Aperturas!Q$87)</f>
        <v>-1.0487680436699427E-3</v>
      </c>
      <c r="R82" s="59">
        <f>+(('Saldo Comercial'!R19/2)/Aperturas!R$87)</f>
        <v>-2.9147818172929564E-3</v>
      </c>
      <c r="S82" s="59">
        <f>+(('Saldo Comercial'!S19/2)/Aperturas!S$87)</f>
        <v>-1.5900543104993676E-3</v>
      </c>
      <c r="T82" s="59">
        <f>+(('Saldo Comercial'!T19/2)/Aperturas!T$87)</f>
        <v>-7.9041535166277988E-4</v>
      </c>
      <c r="U82" s="59">
        <f>+(('Saldo Comercial'!U19/2)/Aperturas!U$87)</f>
        <v>-3.8346150839558033E-4</v>
      </c>
      <c r="V82" s="59">
        <f>+(('Saldo Comercial'!V19/2)/Aperturas!V$87)</f>
        <v>7.432879514566277E-4</v>
      </c>
      <c r="W82" s="59">
        <f>+(('Saldo Comercial'!W19/2)/Aperturas!W$87)</f>
        <v>1.1823762170004924E-3</v>
      </c>
    </row>
    <row r="84" spans="1:23" s="8" customFormat="1" ht="15" customHeight="1" x14ac:dyDescent="0.25">
      <c r="A84" s="68" t="s">
        <v>24</v>
      </c>
    </row>
    <row r="85" spans="1:23" ht="30.75" customHeight="1" thickBot="1" x14ac:dyDescent="0.3">
      <c r="A85" s="69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</row>
    <row r="86" spans="1:23" s="43" customFormat="1" ht="22.5" customHeight="1" x14ac:dyDescent="0.25">
      <c r="A86" s="50" t="s">
        <v>12</v>
      </c>
      <c r="B86" s="50">
        <v>1995</v>
      </c>
      <c r="C86" s="50">
        <v>1996</v>
      </c>
      <c r="D86" s="50">
        <v>1997</v>
      </c>
      <c r="E86" s="50">
        <v>1998</v>
      </c>
      <c r="F86" s="50">
        <v>1999</v>
      </c>
      <c r="G86" s="50">
        <v>2000</v>
      </c>
      <c r="H86" s="50">
        <v>2001</v>
      </c>
      <c r="I86" s="50">
        <v>2002</v>
      </c>
      <c r="J86" s="50">
        <v>2003</v>
      </c>
      <c r="K86" s="50">
        <v>2004</v>
      </c>
      <c r="L86" s="50">
        <v>2005</v>
      </c>
      <c r="M86" s="50">
        <v>2006</v>
      </c>
      <c r="N86" s="50">
        <v>2007</v>
      </c>
      <c r="O86" s="50">
        <v>2008</v>
      </c>
      <c r="P86" s="50">
        <v>2009</v>
      </c>
      <c r="Q86" s="50">
        <v>2010</v>
      </c>
      <c r="R86" s="50">
        <v>2011</v>
      </c>
      <c r="S86" s="50">
        <v>2012</v>
      </c>
      <c r="T86" s="50">
        <v>2013</v>
      </c>
      <c r="U86" s="50">
        <v>2014</v>
      </c>
      <c r="V86" s="50">
        <v>2015</v>
      </c>
      <c r="W86" s="50">
        <v>2016</v>
      </c>
    </row>
    <row r="87" spans="1:23" s="8" customFormat="1" x14ac:dyDescent="0.25">
      <c r="A87" s="46" t="s">
        <v>13</v>
      </c>
      <c r="B87" s="47">
        <v>92507.279383038709</v>
      </c>
      <c r="C87" s="47">
        <v>97160.10927780866</v>
      </c>
      <c r="D87" s="47">
        <v>106659.50827125496</v>
      </c>
      <c r="E87" s="47">
        <v>98443.739941166394</v>
      </c>
      <c r="F87" s="47">
        <v>86186.158684768496</v>
      </c>
      <c r="G87" s="47">
        <v>99886.577330727116</v>
      </c>
      <c r="H87" s="47">
        <v>98203.546156310229</v>
      </c>
      <c r="I87" s="47">
        <v>97933.391976083032</v>
      </c>
      <c r="J87" s="47">
        <v>94684.584162772982</v>
      </c>
      <c r="K87" s="47">
        <v>117074.86382185014</v>
      </c>
      <c r="L87" s="47">
        <v>146566.26483701423</v>
      </c>
      <c r="M87" s="47">
        <v>162590.14609641433</v>
      </c>
      <c r="N87" s="47">
        <v>207416.49464237897</v>
      </c>
      <c r="O87" s="47">
        <v>243982.43787084011</v>
      </c>
      <c r="P87" s="47">
        <v>233821.6705442575</v>
      </c>
      <c r="Q87" s="47">
        <v>287018.18463752925</v>
      </c>
      <c r="R87" s="47">
        <v>335415.15670218616</v>
      </c>
      <c r="S87" s="47">
        <v>369659.70037551981</v>
      </c>
      <c r="T87" s="47">
        <v>380191.88186037209</v>
      </c>
      <c r="U87" s="47">
        <v>378195.71671426593</v>
      </c>
      <c r="V87" s="47">
        <v>291519.59153295099</v>
      </c>
      <c r="W87" s="48">
        <v>282462.5488892601</v>
      </c>
    </row>
    <row r="88" spans="1:23" x14ac:dyDescent="0.25">
      <c r="A88" s="2" t="s">
        <v>25</v>
      </c>
      <c r="B88" s="4" t="s">
        <v>26</v>
      </c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 s="3"/>
      <c r="T88" s="3"/>
      <c r="U88" s="3"/>
      <c r="V88" s="3"/>
      <c r="W88"/>
    </row>
  </sheetData>
  <mergeCells count="8">
    <mergeCell ref="A4:A5"/>
    <mergeCell ref="A48:A49"/>
    <mergeCell ref="A63:A64"/>
    <mergeCell ref="A69:A70"/>
    <mergeCell ref="A84:A85"/>
    <mergeCell ref="A20:A21"/>
    <mergeCell ref="A26:A27"/>
    <mergeCell ref="A41:A42"/>
  </mergeCells>
  <conditionalFormatting sqref="B72:W72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B51:W51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B29:W29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B7:W7">
    <cfRule type="iconSet" priority="1">
      <iconSet iconSet="3Arrows">
        <cfvo type="percent" val="0"/>
        <cfvo type="percent" val="33"/>
        <cfvo type="percent" val="67"/>
      </iconSet>
    </cfRule>
  </conditionalFormatting>
  <hyperlinks>
    <hyperlink ref="B24" r:id="rId1"/>
    <hyperlink ref="B45" r:id="rId2"/>
    <hyperlink ref="B67" r:id="rId3"/>
    <hyperlink ref="B88" r:id="rId4"/>
  </hyperlinks>
  <pageMargins left="0.7" right="0.7" top="0.75" bottom="0.75" header="0.3" footer="0.3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8"/>
  <sheetViews>
    <sheetView showGridLines="0" workbookViewId="0">
      <pane xSplit="1" topLeftCell="B1" activePane="topRight" state="frozen"/>
      <selection pane="topRight" activeCell="C7" sqref="C7"/>
    </sheetView>
  </sheetViews>
  <sheetFormatPr baseColWidth="10" defaultRowHeight="15" x14ac:dyDescent="0.25"/>
  <cols>
    <col min="1" max="1" width="45.7109375" style="1" bestFit="1" customWidth="1"/>
    <col min="2" max="2" width="17.42578125" style="1" bestFit="1" customWidth="1"/>
    <col min="3" max="23" width="16.28515625" style="1" bestFit="1" customWidth="1"/>
    <col min="24" max="16384" width="11.42578125" style="1"/>
  </cols>
  <sheetData>
    <row r="1" spans="1:23" s="8" customFormat="1" x14ac:dyDescent="0.25"/>
    <row r="2" spans="1:23" s="8" customFormat="1" x14ac:dyDescent="0.25"/>
    <row r="3" spans="1:23" s="8" customFormat="1" x14ac:dyDescent="0.25"/>
    <row r="4" spans="1:23" ht="18.75" x14ac:dyDescent="0.25">
      <c r="A4" s="68" t="s">
        <v>23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</row>
    <row r="5" spans="1:23" ht="15" customHeight="1" x14ac:dyDescent="0.25">
      <c r="A5" s="68"/>
    </row>
    <row r="6" spans="1:23" s="8" customFormat="1" ht="22.5" customHeight="1" thickBot="1" x14ac:dyDescent="0.3">
      <c r="A6" s="32" t="s">
        <v>0</v>
      </c>
      <c r="B6" s="32">
        <v>1995</v>
      </c>
      <c r="C6" s="32">
        <v>1996</v>
      </c>
      <c r="D6" s="32">
        <v>1997</v>
      </c>
      <c r="E6" s="32">
        <v>1998</v>
      </c>
      <c r="F6" s="32">
        <v>1999</v>
      </c>
      <c r="G6" s="32">
        <v>2000</v>
      </c>
      <c r="H6" s="32">
        <v>2001</v>
      </c>
      <c r="I6" s="32">
        <v>2002</v>
      </c>
      <c r="J6" s="32">
        <v>2003</v>
      </c>
      <c r="K6" s="32">
        <v>2004</v>
      </c>
      <c r="L6" s="32">
        <v>2005</v>
      </c>
      <c r="M6" s="32">
        <v>2006</v>
      </c>
      <c r="N6" s="32">
        <v>2007</v>
      </c>
      <c r="O6" s="32">
        <v>2008</v>
      </c>
      <c r="P6" s="32">
        <v>2009</v>
      </c>
      <c r="Q6" s="32">
        <v>2010</v>
      </c>
      <c r="R6" s="32">
        <v>2011</v>
      </c>
      <c r="S6" s="32">
        <v>2012</v>
      </c>
      <c r="T6" s="32">
        <v>2013</v>
      </c>
      <c r="U6" s="32">
        <v>2014</v>
      </c>
      <c r="V6" s="32">
        <v>2015</v>
      </c>
      <c r="W6" s="32">
        <v>2016</v>
      </c>
    </row>
    <row r="7" spans="1:23" s="8" customFormat="1" x14ac:dyDescent="0.25">
      <c r="A7" s="35" t="s">
        <v>1</v>
      </c>
      <c r="B7" s="40">
        <f>+SUM(B8:B17)</f>
        <v>0.16351633672716884</v>
      </c>
      <c r="C7" s="40">
        <f t="shared" ref="C7:W7" si="0">+SUM(C8:C17)</f>
        <v>7.3575613830578535E-2</v>
      </c>
      <c r="D7" s="40">
        <f t="shared" si="0"/>
        <v>0.17682885997501735</v>
      </c>
      <c r="E7" s="40">
        <f t="shared" si="0"/>
        <v>0.1084647081370005</v>
      </c>
      <c r="F7" s="40">
        <f t="shared" si="0"/>
        <v>6.1129622049959219E-2</v>
      </c>
      <c r="G7" s="40">
        <f t="shared" si="0"/>
        <v>7.2930788661665261E-2</v>
      </c>
      <c r="H7" s="40">
        <f t="shared" si="0"/>
        <v>6.6264306027096889E-2</v>
      </c>
      <c r="I7" s="40">
        <f t="shared" si="0"/>
        <v>3.5782074198688077E-2</v>
      </c>
      <c r="J7" s="40">
        <f t="shared" si="0"/>
        <v>2.4112167379684218E-2</v>
      </c>
      <c r="K7" s="40">
        <f t="shared" si="0"/>
        <v>1.4646366664282782E-2</v>
      </c>
      <c r="L7" s="40">
        <f t="shared" si="0"/>
        <v>2.6340424799208657E-3</v>
      </c>
      <c r="M7" s="40">
        <f t="shared" si="0"/>
        <v>1.9981105371755608E-2</v>
      </c>
      <c r="N7" s="40">
        <f t="shared" si="0"/>
        <v>1.5221282055308073E-2</v>
      </c>
      <c r="O7" s="40">
        <f t="shared" si="0"/>
        <v>2.3477875325248941E-2</v>
      </c>
      <c r="P7" s="40">
        <f t="shared" si="0"/>
        <v>4.1148748571027356E-2</v>
      </c>
      <c r="Q7" s="40">
        <f t="shared" si="0"/>
        <v>5.2543902097916449E-2</v>
      </c>
      <c r="R7" s="40">
        <f t="shared" si="0"/>
        <v>6.5842415730248099E-2</v>
      </c>
      <c r="S7" s="40">
        <f t="shared" si="0"/>
        <v>0.1191062993395877</v>
      </c>
      <c r="T7" s="40">
        <f t="shared" si="0"/>
        <v>0.16487905930652155</v>
      </c>
      <c r="U7" s="40">
        <f t="shared" si="0"/>
        <v>0.18095611090629779</v>
      </c>
      <c r="V7" s="40">
        <f t="shared" si="0"/>
        <v>0.15571373866496355</v>
      </c>
      <c r="W7" s="40">
        <f t="shared" si="0"/>
        <v>0.17747910312856496</v>
      </c>
    </row>
    <row r="8" spans="1:23" s="8" customFormat="1" x14ac:dyDescent="0.25">
      <c r="A8" s="29" t="s">
        <v>2</v>
      </c>
      <c r="B8" s="41">
        <f>(+'Productos Exportados'!B9/'Intercambio Mundial'!B23)</f>
        <v>1.1681448704979339E-2</v>
      </c>
      <c r="C8" s="41">
        <f>(+'Productos Exportados'!C9/'Intercambio Mundial'!C23)</f>
        <v>1.845207757125647E-2</v>
      </c>
      <c r="D8" s="41">
        <f>(+'Productos Exportados'!D9/'Intercambio Mundial'!D23)</f>
        <v>0.10007827588874564</v>
      </c>
      <c r="E8" s="41">
        <f>(+'Productos Exportados'!E9/'Intercambio Mundial'!E23)</f>
        <v>2.2265839762057361E-2</v>
      </c>
      <c r="F8" s="41">
        <f>(+'Productos Exportados'!F9/'Intercambio Mundial'!F23)</f>
        <v>1.1192637048461783E-2</v>
      </c>
      <c r="G8" s="41">
        <f>(+'Productos Exportados'!G9/'Intercambio Mundial'!G23)</f>
        <v>0</v>
      </c>
      <c r="H8" s="41">
        <f>(+'Productos Exportados'!H9/'Intercambio Mundial'!H23)</f>
        <v>1.9957657243055142E-2</v>
      </c>
      <c r="I8" s="41">
        <f>(+'Productos Exportados'!I9/'Intercambio Mundial'!I23)</f>
        <v>3.3691621754439342E-2</v>
      </c>
      <c r="J8" s="41">
        <f>(+'Productos Exportados'!J9/'Intercambio Mundial'!J23)</f>
        <v>1.7969741860980531E-2</v>
      </c>
      <c r="K8" s="41">
        <f>(+'Productos Exportados'!K9/'Intercambio Mundial'!K23)</f>
        <v>8.9209476595256618E-3</v>
      </c>
      <c r="L8" s="41">
        <f>(+'Productos Exportados'!L9/'Intercambio Mundial'!L23)</f>
        <v>0</v>
      </c>
      <c r="M8" s="41">
        <f>(+'Productos Exportados'!M9/'Intercambio Mundial'!M23)</f>
        <v>0</v>
      </c>
      <c r="N8" s="41">
        <f>(+'Productos Exportados'!N9/'Intercambio Mundial'!N23)</f>
        <v>3.0215677797799307E-6</v>
      </c>
      <c r="O8" s="41">
        <f>(+'Productos Exportados'!O9/'Intercambio Mundial'!O23)</f>
        <v>4.7590137419921096E-3</v>
      </c>
      <c r="P8" s="41">
        <f>(+'Productos Exportados'!P9/'Intercambio Mundial'!P23)</f>
        <v>2.8872502898086849E-2</v>
      </c>
      <c r="Q8" s="41">
        <f>(+'Productos Exportados'!Q9/'Intercambio Mundial'!Q23)</f>
        <v>1.1915751735043258E-2</v>
      </c>
      <c r="R8" s="41">
        <f>(+'Productos Exportados'!R9/'Intercambio Mundial'!R23)</f>
        <v>1.3995914742204792E-2</v>
      </c>
      <c r="S8" s="41">
        <f>(+'Productos Exportados'!S9/'Intercambio Mundial'!S23)</f>
        <v>4.3606846613907901E-2</v>
      </c>
      <c r="T8" s="41">
        <f>(+'Productos Exportados'!T9/'Intercambio Mundial'!T23)</f>
        <v>0.10435707272017472</v>
      </c>
      <c r="U8" s="41">
        <f>(+'Productos Exportados'!U9/'Intercambio Mundial'!U23)</f>
        <v>8.8130336086661723E-2</v>
      </c>
      <c r="V8" s="41">
        <f>(+'Productos Exportados'!V9/'Intercambio Mundial'!V23)</f>
        <v>7.9511338423987971E-2</v>
      </c>
      <c r="W8" s="41">
        <f>(+'Productos Exportados'!W9/'Intercambio Mundial'!W23)</f>
        <v>0.10445865094144988</v>
      </c>
    </row>
    <row r="9" spans="1:23" s="8" customFormat="1" x14ac:dyDescent="0.25">
      <c r="A9" s="29" t="s">
        <v>4</v>
      </c>
      <c r="B9" s="41">
        <f>(+'Productos Exportados'!B10/'Intercambio Mundial'!B24)</f>
        <v>3.726501573743875E-3</v>
      </c>
      <c r="C9" s="41">
        <f>(+'Productos Exportados'!C10/'Intercambio Mundial'!C24)</f>
        <v>4.9033950786458759E-3</v>
      </c>
      <c r="D9" s="41">
        <f>(+'Productos Exportados'!D10/'Intercambio Mundial'!D24)</f>
        <v>3.7782059589902984E-3</v>
      </c>
      <c r="E9" s="41">
        <f>(+'Productos Exportados'!E10/'Intercambio Mundial'!E24)</f>
        <v>3.5662514624215345E-3</v>
      </c>
      <c r="F9" s="41">
        <f>(+'Productos Exportados'!F10/'Intercambio Mundial'!F24)</f>
        <v>3.2370127037857355E-3</v>
      </c>
      <c r="G9" s="41">
        <f>(+'Productos Exportados'!G10/'Intercambio Mundial'!G24)</f>
        <v>3.1019884840596621E-3</v>
      </c>
      <c r="H9" s="41">
        <f>(+'Productos Exportados'!H10/'Intercambio Mundial'!H24)</f>
        <v>2.3826195089591447E-3</v>
      </c>
      <c r="I9" s="41">
        <f>(+'Productos Exportados'!I10/'Intercambio Mundial'!I24)</f>
        <v>5.8223625193996745E-4</v>
      </c>
      <c r="J9" s="41">
        <f>(+'Productos Exportados'!J10/'Intercambio Mundial'!J24)</f>
        <v>1.1050926419195119E-3</v>
      </c>
      <c r="K9" s="41">
        <f>(+'Productos Exportados'!K10/'Intercambio Mundial'!K24)</f>
        <v>1.0073539122002252E-3</v>
      </c>
      <c r="L9" s="41">
        <f>(+'Productos Exportados'!L10/'Intercambio Mundial'!L24)</f>
        <v>7.2058535635912541E-4</v>
      </c>
      <c r="M9" s="41">
        <f>(+'Productos Exportados'!M10/'Intercambio Mundial'!M24)</f>
        <v>7.123583595135414E-4</v>
      </c>
      <c r="N9" s="41">
        <f>(+'Productos Exportados'!N10/'Intercambio Mundial'!N24)</f>
        <v>7.9414333036225272E-4</v>
      </c>
      <c r="O9" s="41">
        <f>(+'Productos Exportados'!O10/'Intercambio Mundial'!O24)</f>
        <v>9.6715091549353586E-4</v>
      </c>
      <c r="P9" s="41">
        <f>(+'Productos Exportados'!P10/'Intercambio Mundial'!P24)</f>
        <v>9.5546215927672009E-4</v>
      </c>
      <c r="Q9" s="41">
        <f>(+'Productos Exportados'!Q10/'Intercambio Mundial'!Q24)</f>
        <v>7.3476903162020464E-4</v>
      </c>
      <c r="R9" s="41">
        <f>(+'Productos Exportados'!R10/'Intercambio Mundial'!R24)</f>
        <v>9.3837571857213319E-4</v>
      </c>
      <c r="S9" s="41">
        <f>(+'Productos Exportados'!S10/'Intercambio Mundial'!S24)</f>
        <v>1.1010714331324094E-3</v>
      </c>
      <c r="T9" s="41">
        <f>(+'Productos Exportados'!T10/'Intercambio Mundial'!T24)</f>
        <v>7.1632369863296522E-4</v>
      </c>
      <c r="U9" s="41">
        <f>(+'Productos Exportados'!U10/'Intercambio Mundial'!U24)</f>
        <v>8.3463185792099354E-4</v>
      </c>
      <c r="V9" s="41">
        <f>(+'Productos Exportados'!V10/'Intercambio Mundial'!V24)</f>
        <v>7.7391107057428368E-4</v>
      </c>
      <c r="W9" s="41">
        <f>(+'Productos Exportados'!W10/'Intercambio Mundial'!W24)</f>
        <v>7.269857988926895E-4</v>
      </c>
    </row>
    <row r="10" spans="1:23" s="8" customFormat="1" x14ac:dyDescent="0.25">
      <c r="A10" s="29" t="s">
        <v>5</v>
      </c>
      <c r="B10" s="41">
        <f>(+'Productos Exportados'!B11/'Intercambio Mundial'!B25)</f>
        <v>6.6052907132416669E-3</v>
      </c>
      <c r="C10" s="41">
        <f>(+'Productos Exportados'!C11/'Intercambio Mundial'!C25)</f>
        <v>5.6439330012446193E-3</v>
      </c>
      <c r="D10" s="41">
        <f>(+'Productos Exportados'!D11/'Intercambio Mundial'!D25)</f>
        <v>5.7809714157915004E-3</v>
      </c>
      <c r="E10" s="41">
        <f>(+'Productos Exportados'!E11/'Intercambio Mundial'!E25)</f>
        <v>7.820013966190989E-3</v>
      </c>
      <c r="F10" s="41">
        <f>(+'Productos Exportados'!F11/'Intercambio Mundial'!F25)</f>
        <v>6.4948149931436504E-3</v>
      </c>
      <c r="G10" s="41">
        <f>(+'Productos Exportados'!G11/'Intercambio Mundial'!G25)</f>
        <v>4.400126718228559E-3</v>
      </c>
      <c r="H10" s="41">
        <f>(+'Productos Exportados'!H11/'Intercambio Mundial'!H25)</f>
        <v>2.2667396668691452E-3</v>
      </c>
      <c r="I10" s="41">
        <f>(+'Productos Exportados'!I11/'Intercambio Mundial'!I25)</f>
        <v>2.7323413478000792E-4</v>
      </c>
      <c r="J10" s="41">
        <f>(+'Productos Exportados'!J11/'Intercambio Mundial'!J25)</f>
        <v>4.0470030943222001E-5</v>
      </c>
      <c r="K10" s="41">
        <f>(+'Productos Exportados'!K11/'Intercambio Mundial'!K25)</f>
        <v>2.575649602759048E-4</v>
      </c>
      <c r="L10" s="41">
        <f>(+'Productos Exportados'!L11/'Intercambio Mundial'!L25)</f>
        <v>4.2565327321505237E-4</v>
      </c>
      <c r="M10" s="41">
        <f>(+'Productos Exportados'!M11/'Intercambio Mundial'!M25)</f>
        <v>2.5839868316214238E-4</v>
      </c>
      <c r="N10" s="41">
        <f>(+'Productos Exportados'!N11/'Intercambio Mundial'!N25)</f>
        <v>5.0686069620103349E-4</v>
      </c>
      <c r="O10" s="41">
        <f>(+'Productos Exportados'!O11/'Intercambio Mundial'!O25)</f>
        <v>6.1836323178633343E-4</v>
      </c>
      <c r="P10" s="41">
        <f>(+'Productos Exportados'!P11/'Intercambio Mundial'!P25)</f>
        <v>3.8820505780839194E-4</v>
      </c>
      <c r="Q10" s="41">
        <f>(+'Productos Exportados'!Q11/'Intercambio Mundial'!Q25)</f>
        <v>5.4074494389583585E-4</v>
      </c>
      <c r="R10" s="41">
        <f>(+'Productos Exportados'!R11/'Intercambio Mundial'!R25)</f>
        <v>4.9269161283122182E-4</v>
      </c>
      <c r="S10" s="41">
        <f>(+'Productos Exportados'!S11/'Intercambio Mundial'!S25)</f>
        <v>8.2118211912387499E-4</v>
      </c>
      <c r="T10" s="41">
        <f>(+'Productos Exportados'!T11/'Intercambio Mundial'!T25)</f>
        <v>3.8879270759778175E-4</v>
      </c>
      <c r="U10" s="41">
        <f>(+'Productos Exportados'!U11/'Intercambio Mundial'!U25)</f>
        <v>3.2688274211899307E-4</v>
      </c>
      <c r="V10" s="41">
        <f>(+'Productos Exportados'!V11/'Intercambio Mundial'!V25)</f>
        <v>4.1468192286232283E-4</v>
      </c>
      <c r="W10" s="41">
        <f>(+'Productos Exportados'!W11/'Intercambio Mundial'!W25)</f>
        <v>6.501006349822967E-4</v>
      </c>
    </row>
    <row r="11" spans="1:23" s="8" customFormat="1" x14ac:dyDescent="0.25">
      <c r="A11" s="29" t="s">
        <v>8</v>
      </c>
      <c r="B11" s="41">
        <f>(+'Productos Exportados'!B12/'Intercambio Mundial'!B26)</f>
        <v>2.1338588021951519E-4</v>
      </c>
      <c r="C11" s="41">
        <f>(+'Productos Exportados'!C12/'Intercambio Mundial'!C26)</f>
        <v>0</v>
      </c>
      <c r="D11" s="41">
        <f>(+'Productos Exportados'!D12/'Intercambio Mundial'!D26)</f>
        <v>0</v>
      </c>
      <c r="E11" s="41">
        <f>(+'Productos Exportados'!E12/'Intercambio Mundial'!E26)</f>
        <v>0</v>
      </c>
      <c r="F11" s="41">
        <f>(+'Productos Exportados'!F12/'Intercambio Mundial'!F26)</f>
        <v>1.4671992308019409E-3</v>
      </c>
      <c r="G11" s="41">
        <f>(+'Productos Exportados'!G12/'Intercambio Mundial'!G26)</f>
        <v>3.2096764813010028E-5</v>
      </c>
      <c r="H11" s="41">
        <f>(+'Productos Exportados'!H12/'Intercambio Mundial'!H26)</f>
        <v>1.6443236577066251E-4</v>
      </c>
      <c r="I11" s="41">
        <f>(+'Productos Exportados'!I12/'Intercambio Mundial'!I26)</f>
        <v>1.7642613994176172E-5</v>
      </c>
      <c r="J11" s="41">
        <f>(+'Productos Exportados'!J12/'Intercambio Mundial'!J26)</f>
        <v>4.2476713546816251E-4</v>
      </c>
      <c r="K11" s="41">
        <f>(+'Productos Exportados'!K12/'Intercambio Mundial'!K26)</f>
        <v>3.3635106019889176E-5</v>
      </c>
      <c r="L11" s="41">
        <f>(+'Productos Exportados'!L12/'Intercambio Mundial'!L26)</f>
        <v>1.1112739031043528E-4</v>
      </c>
      <c r="M11" s="41">
        <f>(+'Productos Exportados'!M12/'Intercambio Mundial'!M26)</f>
        <v>4.6535785202630828E-5</v>
      </c>
      <c r="N11" s="41">
        <f>(+'Productos Exportados'!N12/'Intercambio Mundial'!N26)</f>
        <v>1.9064722365497112E-6</v>
      </c>
      <c r="O11" s="41">
        <f>(+'Productos Exportados'!O12/'Intercambio Mundial'!O26)</f>
        <v>9.2052596059276202E-6</v>
      </c>
      <c r="P11" s="41">
        <f>(+'Productos Exportados'!P12/'Intercambio Mundial'!P26)</f>
        <v>1.2073665781927076E-5</v>
      </c>
      <c r="Q11" s="41">
        <f>(+'Productos Exportados'!Q12/'Intercambio Mundial'!Q26)</f>
        <v>1.8294236929486854E-4</v>
      </c>
      <c r="R11" s="41">
        <f>(+'Productos Exportados'!R12/'Intercambio Mundial'!R26)</f>
        <v>8.0570588982176422E-5</v>
      </c>
      <c r="S11" s="41">
        <f>(+'Productos Exportados'!S12/'Intercambio Mundial'!S26)</f>
        <v>8.5884613014781887E-5</v>
      </c>
      <c r="T11" s="41">
        <f>(+'Productos Exportados'!T12/'Intercambio Mundial'!T26)</f>
        <v>2.3659679905375279E-4</v>
      </c>
      <c r="U11" s="41">
        <f>(+'Productos Exportados'!U12/'Intercambio Mundial'!U26)</f>
        <v>1.8905408374180982E-3</v>
      </c>
      <c r="V11" s="41">
        <f>(+'Productos Exportados'!V12/'Intercambio Mundial'!V26)</f>
        <v>1.5017905444501389E-3</v>
      </c>
      <c r="W11" s="41">
        <f>(+'Productos Exportados'!W12/'Intercambio Mundial'!W26)</f>
        <v>1.0446911436590529E-3</v>
      </c>
    </row>
    <row r="12" spans="1:23" s="8" customFormat="1" x14ac:dyDescent="0.25">
      <c r="A12" s="29" t="s">
        <v>7</v>
      </c>
      <c r="B12" s="41">
        <f>(+'Productos Exportados'!B13/'Intercambio Mundial'!B27)</f>
        <v>1.2633181182875389E-3</v>
      </c>
      <c r="C12" s="41">
        <f>(+'Productos Exportados'!C13/'Intercambio Mundial'!C27)</f>
        <v>9.4275893333126953E-3</v>
      </c>
      <c r="D12" s="41">
        <f>(+'Productos Exportados'!D13/'Intercambio Mundial'!D27)</f>
        <v>1.5398682756378072E-2</v>
      </c>
      <c r="E12" s="41">
        <f>(+'Productos Exportados'!E13/'Intercambio Mundial'!E27)</f>
        <v>2.5003468388690837E-2</v>
      </c>
      <c r="F12" s="41">
        <f>(+'Productos Exportados'!F13/'Intercambio Mundial'!F27)</f>
        <v>9.0267679832479065E-3</v>
      </c>
      <c r="G12" s="41">
        <f>(+'Productos Exportados'!G13/'Intercambio Mundial'!G27)</f>
        <v>8.2383960324443925E-4</v>
      </c>
      <c r="H12" s="41">
        <f>(+'Productos Exportados'!H13/'Intercambio Mundial'!H27)</f>
        <v>1.112991115371501E-3</v>
      </c>
      <c r="I12" s="41">
        <f>(+'Productos Exportados'!I13/'Intercambio Mundial'!I27)</f>
        <v>1.0470034634077543E-4</v>
      </c>
      <c r="J12" s="41">
        <f>(+'Productos Exportados'!J13/'Intercambio Mundial'!J27)</f>
        <v>2.0640342121101177E-6</v>
      </c>
      <c r="K12" s="41">
        <f>(+'Productos Exportados'!K13/'Intercambio Mundial'!K27)</f>
        <v>1.8901583030904752E-4</v>
      </c>
      <c r="L12" s="41">
        <f>(+'Productos Exportados'!L13/'Intercambio Mundial'!L27)</f>
        <v>2.5007845855232869E-4</v>
      </c>
      <c r="M12" s="41">
        <f>(+'Productos Exportados'!M13/'Intercambio Mundial'!M27)</f>
        <v>2.2051588571339116E-3</v>
      </c>
      <c r="N12" s="41">
        <f>(+'Productos Exportados'!N13/'Intercambio Mundial'!N27)</f>
        <v>5.7307208033392136E-4</v>
      </c>
      <c r="O12" s="41">
        <f>(+'Productos Exportados'!O13/'Intercambio Mundial'!O27)</f>
        <v>1.3507396022328457E-3</v>
      </c>
      <c r="P12" s="41">
        <f>(+'Productos Exportados'!P13/'Intercambio Mundial'!P27)</f>
        <v>3.9308385400224459E-3</v>
      </c>
      <c r="Q12" s="41">
        <f>(+'Productos Exportados'!Q13/'Intercambio Mundial'!Q27)</f>
        <v>8.4290187303973658E-3</v>
      </c>
      <c r="R12" s="41">
        <f>(+'Productos Exportados'!R13/'Intercambio Mundial'!R27)</f>
        <v>5.7659919641671149E-3</v>
      </c>
      <c r="S12" s="41">
        <f>(+'Productos Exportados'!S13/'Intercambio Mundial'!S27)</f>
        <v>3.1138623131259421E-3</v>
      </c>
      <c r="T12" s="41">
        <f>(+'Productos Exportados'!T13/'Intercambio Mundial'!T27)</f>
        <v>4.6800386566852974E-3</v>
      </c>
      <c r="U12" s="41">
        <f>(+'Productos Exportados'!U13/'Intercambio Mundial'!U27)</f>
        <v>4.1734767846423283E-3</v>
      </c>
      <c r="V12" s="41">
        <f>(+'Productos Exportados'!V13/'Intercambio Mundial'!V27)</f>
        <v>2.0709269000421973E-3</v>
      </c>
      <c r="W12" s="41">
        <f>(+'Productos Exportados'!W13/'Intercambio Mundial'!W27)</f>
        <v>2.3217345807885186E-3</v>
      </c>
    </row>
    <row r="13" spans="1:23" s="8" customFormat="1" x14ac:dyDescent="0.25">
      <c r="A13" s="29" t="s">
        <v>9</v>
      </c>
      <c r="B13" s="41">
        <f>(+'Productos Exportados'!B14/'Intercambio Mundial'!B28)</f>
        <v>3.8703948386946012E-2</v>
      </c>
      <c r="C13" s="41">
        <f>(+'Productos Exportados'!C14/'Intercambio Mundial'!C28)</f>
        <v>2.0054781153276566E-2</v>
      </c>
      <c r="D13" s="41">
        <f>(+'Productos Exportados'!D14/'Intercambio Mundial'!D28)</f>
        <v>2.326965761367504E-2</v>
      </c>
      <c r="E13" s="41">
        <f>(+'Productos Exportados'!E14/'Intercambio Mundial'!E28)</f>
        <v>0</v>
      </c>
      <c r="F13" s="41">
        <f>(+'Productos Exportados'!F14/'Intercambio Mundial'!F28)</f>
        <v>4.4643705890289184E-4</v>
      </c>
      <c r="G13" s="41">
        <f>(+'Productos Exportados'!G14/'Intercambio Mundial'!G28)</f>
        <v>1.1867381236885558E-2</v>
      </c>
      <c r="H13" s="41">
        <f>(+'Productos Exportados'!H14/'Intercambio Mundial'!H28)</f>
        <v>1.5471093311683394E-2</v>
      </c>
      <c r="I13" s="41">
        <f>(+'Productos Exportados'!I14/'Intercambio Mundial'!I28)</f>
        <v>0</v>
      </c>
      <c r="J13" s="41">
        <f>(+'Productos Exportados'!J14/'Intercambio Mundial'!J28)</f>
        <v>0</v>
      </c>
      <c r="K13" s="41">
        <f>(+'Productos Exportados'!K14/'Intercambio Mundial'!K28)</f>
        <v>2.307052066016539E-3</v>
      </c>
      <c r="L13" s="41">
        <f>(+'Productos Exportados'!L14/'Intercambio Mundial'!L28)</f>
        <v>0</v>
      </c>
      <c r="M13" s="41">
        <f>(+'Productos Exportados'!M14/'Intercambio Mundial'!M28)</f>
        <v>0</v>
      </c>
      <c r="N13" s="41">
        <f>(+'Productos Exportados'!N14/'Intercambio Mundial'!N28)</f>
        <v>2.3183248096499874E-4</v>
      </c>
      <c r="O13" s="41">
        <f>(+'Productos Exportados'!O14/'Intercambio Mundial'!O28)</f>
        <v>1.1225316454709457E-2</v>
      </c>
      <c r="P13" s="41">
        <f>(+'Productos Exportados'!P14/'Intercambio Mundial'!P28)</f>
        <v>3.1475003166545421E-3</v>
      </c>
      <c r="Q13" s="41">
        <f>(+'Productos Exportados'!Q14/'Intercambio Mundial'!Q28)</f>
        <v>2.6794698385050816E-3</v>
      </c>
      <c r="R13" s="41">
        <f>(+'Productos Exportados'!R14/'Intercambio Mundial'!R28)</f>
        <v>2.295380160890806E-3</v>
      </c>
      <c r="S13" s="41">
        <f>(+'Productos Exportados'!S14/'Intercambio Mundial'!S28)</f>
        <v>1.1343485113182773E-3</v>
      </c>
      <c r="T13" s="41">
        <f>(+'Productos Exportados'!T14/'Intercambio Mundial'!T28)</f>
        <v>1.0022161418433984E-3</v>
      </c>
      <c r="U13" s="41">
        <f>(+'Productos Exportados'!U14/'Intercambio Mundial'!U28)</f>
        <v>4.3032432348083871E-3</v>
      </c>
      <c r="V13" s="41">
        <f>(+'Productos Exportados'!V14/'Intercambio Mundial'!V28)</f>
        <v>8.897498504718363E-4</v>
      </c>
      <c r="W13" s="41">
        <f>(+'Productos Exportados'!W14/'Intercambio Mundial'!W28)</f>
        <v>6.0185912904121353E-4</v>
      </c>
    </row>
    <row r="14" spans="1:23" s="8" customFormat="1" x14ac:dyDescent="0.25">
      <c r="A14" s="29" t="s">
        <v>11</v>
      </c>
      <c r="B14" s="41">
        <f>(+'Productos Exportados'!B15/'Intercambio Mundial'!B29)</f>
        <v>7.6938036105350702E-2</v>
      </c>
      <c r="C14" s="41">
        <f>(+'Productos Exportados'!C15/'Intercambio Mundial'!C29)</f>
        <v>4.7218674556526428E-5</v>
      </c>
      <c r="D14" s="41">
        <f>(+'Productos Exportados'!D15/'Intercambio Mundial'!D29)</f>
        <v>2.0055493076583306E-2</v>
      </c>
      <c r="E14" s="41">
        <f>(+'Productos Exportados'!E15/'Intercambio Mundial'!E29)</f>
        <v>4.3961519168768788E-2</v>
      </c>
      <c r="F14" s="41">
        <f>(+'Productos Exportados'!F15/'Intercambio Mundial'!F29)</f>
        <v>2.7422360344537926E-2</v>
      </c>
      <c r="G14" s="41">
        <f>(+'Productos Exportados'!G15/'Intercambio Mundial'!G29)</f>
        <v>4.9434801948704289E-2</v>
      </c>
      <c r="H14" s="41">
        <f>(+'Productos Exportados'!H15/'Intercambio Mundial'!H29)</f>
        <v>2.2551581340236482E-2</v>
      </c>
      <c r="I14" s="41">
        <f>(+'Productos Exportados'!I15/'Intercambio Mundial'!I29)</f>
        <v>0</v>
      </c>
      <c r="J14" s="41">
        <f>(+'Productos Exportados'!J15/'Intercambio Mundial'!J29)</f>
        <v>0</v>
      </c>
      <c r="K14" s="41">
        <f>(+'Productos Exportados'!K15/'Intercambio Mundial'!K29)</f>
        <v>0</v>
      </c>
      <c r="L14" s="41">
        <f>(+'Productos Exportados'!L15/'Intercambio Mundial'!L29)</f>
        <v>3.3178282922664989E-7</v>
      </c>
      <c r="M14" s="41">
        <f>(+'Productos Exportados'!M15/'Intercambio Mundial'!M29)</f>
        <v>6.8375737801837449E-6</v>
      </c>
      <c r="N14" s="41">
        <f>(+'Productos Exportados'!N15/'Intercambio Mundial'!N29)</f>
        <v>1.9788870644415623E-5</v>
      </c>
      <c r="O14" s="41">
        <f>(+'Productos Exportados'!O15/'Intercambio Mundial'!O29)</f>
        <v>1.1903178894555334E-4</v>
      </c>
      <c r="P14" s="41">
        <f>(+'Productos Exportados'!P15/'Intercambio Mundial'!P29)</f>
        <v>0</v>
      </c>
      <c r="Q14" s="41">
        <f>(+'Productos Exportados'!Q15/'Intercambio Mundial'!Q29)</f>
        <v>4.5916252072968492E-3</v>
      </c>
      <c r="R14" s="41">
        <f>(+'Productos Exportados'!R15/'Intercambio Mundial'!R29)</f>
        <v>1.130501020460805E-3</v>
      </c>
      <c r="S14" s="41">
        <f>(+'Productos Exportados'!S15/'Intercambio Mundial'!S29)</f>
        <v>3.4835947078205837E-4</v>
      </c>
      <c r="T14" s="41">
        <f>(+'Productos Exportados'!T15/'Intercambio Mundial'!T29)</f>
        <v>3.7312688542205513E-3</v>
      </c>
      <c r="U14" s="41">
        <f>(+'Productos Exportados'!U15/'Intercambio Mundial'!U29)</f>
        <v>3.4205156646277432E-4</v>
      </c>
      <c r="V14" s="41">
        <f>(+'Productos Exportados'!V15/'Intercambio Mundial'!V29)</f>
        <v>2.8063482931993779E-4</v>
      </c>
      <c r="W14" s="41">
        <f>(+'Productos Exportados'!W15/'Intercambio Mundial'!W29)</f>
        <v>4.0459702450874072E-4</v>
      </c>
    </row>
    <row r="15" spans="1:23" s="8" customFormat="1" x14ac:dyDescent="0.25">
      <c r="A15" s="29" t="s">
        <v>10</v>
      </c>
      <c r="B15" s="41">
        <f>(+'Productos Exportados'!B16/'Intercambio Mundial'!B30)</f>
        <v>3.0232942070578801E-3</v>
      </c>
      <c r="C15" s="41">
        <f>(+'Productos Exportados'!C16/'Intercambio Mundial'!C30)</f>
        <v>2.7184138404893809E-4</v>
      </c>
      <c r="D15" s="41">
        <f>(+'Productos Exportados'!D16/'Intercambio Mundial'!D30)</f>
        <v>5.2789697626049565E-4</v>
      </c>
      <c r="E15" s="41">
        <f>(+'Productos Exportados'!E16/'Intercambio Mundial'!E30)</f>
        <v>2.6152749638347431E-4</v>
      </c>
      <c r="F15" s="41">
        <f>(+'Productos Exportados'!F16/'Intercambio Mundial'!F30)</f>
        <v>1.164285062370652E-3</v>
      </c>
      <c r="G15" s="41">
        <f>(+'Productos Exportados'!G16/'Intercambio Mundial'!G30)</f>
        <v>0</v>
      </c>
      <c r="H15" s="41">
        <f>(+'Productos Exportados'!H16/'Intercambio Mundial'!H30)</f>
        <v>1.7513592773666194E-4</v>
      </c>
      <c r="I15" s="41">
        <f>(+'Productos Exportados'!I16/'Intercambio Mundial'!I30)</f>
        <v>0</v>
      </c>
      <c r="J15" s="41">
        <f>(+'Productos Exportados'!J16/'Intercambio Mundial'!J30)</f>
        <v>5.6877836993300133E-5</v>
      </c>
      <c r="K15" s="41">
        <f>(+'Productos Exportados'!K16/'Intercambio Mundial'!K30)</f>
        <v>6.5173596803510224E-4</v>
      </c>
      <c r="L15" s="41">
        <f>(+'Productos Exportados'!L16/'Intercambio Mundial'!L30)</f>
        <v>6.509774360692796E-4</v>
      </c>
      <c r="M15" s="41">
        <f>(+'Productos Exportados'!M16/'Intercambio Mundial'!M30)</f>
        <v>6.0106432406384076E-4</v>
      </c>
      <c r="N15" s="41">
        <f>(+'Productos Exportados'!N16/'Intercambio Mundial'!N30)</f>
        <v>0</v>
      </c>
      <c r="O15" s="41">
        <f>(+'Productos Exportados'!O16/'Intercambio Mundial'!O30)</f>
        <v>1.4787836706684572E-4</v>
      </c>
      <c r="P15" s="41">
        <f>(+'Productos Exportados'!P16/'Intercambio Mundial'!P30)</f>
        <v>3.1159152023133474E-4</v>
      </c>
      <c r="Q15" s="41">
        <f>(+'Productos Exportados'!Q16/'Intercambio Mundial'!Q30)</f>
        <v>6.6576763143384135E-4</v>
      </c>
      <c r="R15" s="41">
        <f>(+'Productos Exportados'!R16/'Intercambio Mundial'!R30)</f>
        <v>1.5856564071152555E-4</v>
      </c>
      <c r="S15" s="41">
        <f>(+'Productos Exportados'!S16/'Intercambio Mundial'!S30)</f>
        <v>9.9511884284745841E-5</v>
      </c>
      <c r="T15" s="41">
        <f>(+'Productos Exportados'!T16/'Intercambio Mundial'!T30)</f>
        <v>1.5710353974914931E-4</v>
      </c>
      <c r="U15" s="41">
        <f>(+'Productos Exportados'!U16/'Intercambio Mundial'!U30)</f>
        <v>8.9679367428751417E-4</v>
      </c>
      <c r="V15" s="41">
        <f>(+'Productos Exportados'!V16/'Intercambio Mundial'!V30)</f>
        <v>4.8299871712210824E-3</v>
      </c>
      <c r="W15" s="41">
        <f>(+'Productos Exportados'!W16/'Intercambio Mundial'!W30)</f>
        <v>1.151911361747914E-3</v>
      </c>
    </row>
    <row r="16" spans="1:23" s="8" customFormat="1" x14ac:dyDescent="0.25">
      <c r="A16" s="29" t="s">
        <v>3</v>
      </c>
      <c r="B16" s="41">
        <f>(+'Productos Exportados'!B17/'Intercambio Mundial'!B31)</f>
        <v>1.8520754890798543E-2</v>
      </c>
      <c r="C16" s="41">
        <f>(+'Productos Exportados'!C17/'Intercambio Mundial'!C31)</f>
        <v>1.2817037410145272E-2</v>
      </c>
      <c r="D16" s="41">
        <f>(+'Productos Exportados'!D17/'Intercambio Mundial'!D31)</f>
        <v>2.1785317174189069E-3</v>
      </c>
      <c r="E16" s="41">
        <f>(+'Productos Exportados'!E17/'Intercambio Mundial'!E31)</f>
        <v>2.2473910264169217E-3</v>
      </c>
      <c r="F16" s="41">
        <f>(+'Productos Exportados'!F17/'Intercambio Mundial'!F31)</f>
        <v>0</v>
      </c>
      <c r="G16" s="41">
        <f>(+'Productos Exportados'!G17/'Intercambio Mundial'!G31)</f>
        <v>9.9782071771030087E-4</v>
      </c>
      <c r="H16" s="41">
        <f>(+'Productos Exportados'!H17/'Intercambio Mundial'!H31)</f>
        <v>1.9426975772884095E-3</v>
      </c>
      <c r="I16" s="41">
        <f>(+'Productos Exportados'!I17/'Intercambio Mundial'!I31)</f>
        <v>1.0647850936733555E-3</v>
      </c>
      <c r="J16" s="41">
        <f>(+'Productos Exportados'!J17/'Intercambio Mundial'!J31)</f>
        <v>1.6088351933713717E-3</v>
      </c>
      <c r="K16" s="41">
        <f>(+'Productos Exportados'!K17/'Intercambio Mundial'!K31)</f>
        <v>1.0765928039900199E-3</v>
      </c>
      <c r="L16" s="41">
        <f>(+'Productos Exportados'!L17/'Intercambio Mundial'!L31)</f>
        <v>4.7354633904576128E-4</v>
      </c>
      <c r="M16" s="41">
        <f>(+'Productos Exportados'!M17/'Intercambio Mundial'!M31)</f>
        <v>3.1337842518887474E-3</v>
      </c>
      <c r="N16" s="41">
        <f>(+'Productos Exportados'!N17/'Intercambio Mundial'!N31)</f>
        <v>6.756578652559104E-3</v>
      </c>
      <c r="O16" s="41">
        <f>(+'Productos Exportados'!O17/'Intercambio Mundial'!O31)</f>
        <v>3.4763440441565696E-3</v>
      </c>
      <c r="P16" s="41">
        <f>(+'Productos Exportados'!P17/'Intercambio Mundial'!P31)</f>
        <v>2.2679939955950437E-3</v>
      </c>
      <c r="Q16" s="41">
        <f>(+'Productos Exportados'!Q17/'Intercambio Mundial'!Q31)</f>
        <v>1.8172761505329503E-2</v>
      </c>
      <c r="R16" s="41">
        <f>(+'Productos Exportados'!R17/'Intercambio Mundial'!R31)</f>
        <v>2.9917745464326288E-2</v>
      </c>
      <c r="S16" s="41">
        <f>(+'Productos Exportados'!S17/'Intercambio Mundial'!S31)</f>
        <v>4.6299000330187814E-2</v>
      </c>
      <c r="T16" s="41">
        <f>(+'Productos Exportados'!T17/'Intercambio Mundial'!T31)</f>
        <v>3.6793609820799295E-2</v>
      </c>
      <c r="U16" s="41">
        <f>(+'Productos Exportados'!U17/'Intercambio Mundial'!U31)</f>
        <v>4.736776480472199E-2</v>
      </c>
      <c r="V16" s="41">
        <f>(+'Productos Exportados'!V17/'Intercambio Mundial'!V31)</f>
        <v>4.2578056580099187E-2</v>
      </c>
      <c r="W16" s="41">
        <f>(+'Productos Exportados'!W17/'Intercambio Mundial'!W31)</f>
        <v>4.1460175027539771E-2</v>
      </c>
    </row>
    <row r="17" spans="1:23" s="8" customFormat="1" ht="15.75" thickBot="1" x14ac:dyDescent="0.3">
      <c r="A17" s="30" t="s">
        <v>6</v>
      </c>
      <c r="B17" s="42">
        <f>(+'Productos Exportados'!B18/'Intercambio Mundial'!B32)</f>
        <v>2.8403581465437596E-3</v>
      </c>
      <c r="C17" s="42">
        <f>(+'Productos Exportados'!C18/'Intercambio Mundial'!C32)</f>
        <v>1.9577402240915811E-3</v>
      </c>
      <c r="D17" s="42">
        <f>(+'Productos Exportados'!D18/'Intercambio Mundial'!D32)</f>
        <v>5.7611445711741177E-3</v>
      </c>
      <c r="E17" s="42">
        <f>(+'Productos Exportados'!E18/'Intercambio Mundial'!E32)</f>
        <v>3.3386968660705919E-3</v>
      </c>
      <c r="F17" s="42">
        <f>(+'Productos Exportados'!F18/'Intercambio Mundial'!F32)</f>
        <v>6.7810762470673302E-4</v>
      </c>
      <c r="G17" s="42">
        <f>(+'Productos Exportados'!G18/'Intercambio Mundial'!G32)</f>
        <v>2.2727331880194263E-3</v>
      </c>
      <c r="H17" s="42">
        <f>(+'Productos Exportados'!H18/'Intercambio Mundial'!H32)</f>
        <v>2.3935797012635446E-4</v>
      </c>
      <c r="I17" s="42">
        <f>(+'Productos Exportados'!I18/'Intercambio Mundial'!I32)</f>
        <v>4.7854003520457898E-5</v>
      </c>
      <c r="J17" s="42">
        <f>(+'Productos Exportados'!J18/'Intercambio Mundial'!J32)</f>
        <v>2.9043186457960064E-3</v>
      </c>
      <c r="K17" s="42">
        <f>(+'Productos Exportados'!K18/'Intercambio Mundial'!K32)</f>
        <v>2.0246835791039268E-4</v>
      </c>
      <c r="L17" s="42">
        <f>(+'Productos Exportados'!L18/'Intercambio Mundial'!L32)</f>
        <v>1.7424435396564358E-6</v>
      </c>
      <c r="M17" s="42">
        <f>(+'Productos Exportados'!M18/'Intercambio Mundial'!M32)</f>
        <v>1.3016967537010609E-2</v>
      </c>
      <c r="N17" s="42">
        <f>(+'Productos Exportados'!N18/'Intercambio Mundial'!N32)</f>
        <v>6.3340779042260166E-3</v>
      </c>
      <c r="O17" s="42">
        <f>(+'Productos Exportados'!O18/'Intercambio Mundial'!O32)</f>
        <v>8.0483191925976216E-4</v>
      </c>
      <c r="P17" s="42">
        <f>(+'Productos Exportados'!P18/'Intercambio Mundial'!P32)</f>
        <v>1.2625804175700962E-3</v>
      </c>
      <c r="Q17" s="42">
        <f>(+'Productos Exportados'!Q18/'Intercambio Mundial'!Q32)</f>
        <v>4.6310511050996414E-3</v>
      </c>
      <c r="R17" s="42">
        <f>(+'Productos Exportados'!R18/'Intercambio Mundial'!R32)</f>
        <v>1.1066678817101237E-2</v>
      </c>
      <c r="S17" s="42">
        <f>(+'Productos Exportados'!S18/'Intercambio Mundial'!S32)</f>
        <v>2.2496232050709903E-2</v>
      </c>
      <c r="T17" s="42">
        <f>(+'Productos Exportados'!T18/'Intercambio Mundial'!T32)</f>
        <v>1.2816036367764629E-2</v>
      </c>
      <c r="U17" s="42">
        <f>(+'Productos Exportados'!U18/'Intercambio Mundial'!U32)</f>
        <v>3.2690389317254959E-2</v>
      </c>
      <c r="V17" s="42">
        <f>(+'Productos Exportados'!V18/'Intercambio Mundial'!V32)</f>
        <v>2.2862661371934566E-2</v>
      </c>
      <c r="W17" s="42">
        <f>(+'Productos Exportados'!W18/'Intercambio Mundial'!W32)</f>
        <v>2.46583974859549E-2</v>
      </c>
    </row>
    <row r="19" spans="1:23" s="8" customFormat="1" x14ac:dyDescent="0.25"/>
    <row r="21" spans="1:23" s="8" customFormat="1" ht="22.5" customHeight="1" thickBot="1" x14ac:dyDescent="0.3">
      <c r="A21" s="32" t="s">
        <v>29</v>
      </c>
      <c r="B21" s="32">
        <v>1995</v>
      </c>
      <c r="C21" s="32">
        <v>1996</v>
      </c>
      <c r="D21" s="32">
        <v>1997</v>
      </c>
      <c r="E21" s="32">
        <v>1998</v>
      </c>
      <c r="F21" s="32">
        <v>1999</v>
      </c>
      <c r="G21" s="32">
        <v>2000</v>
      </c>
      <c r="H21" s="32">
        <v>2001</v>
      </c>
      <c r="I21" s="32">
        <v>2002</v>
      </c>
      <c r="J21" s="32">
        <v>2003</v>
      </c>
      <c r="K21" s="32">
        <v>2004</v>
      </c>
      <c r="L21" s="32">
        <v>2005</v>
      </c>
      <c r="M21" s="32">
        <v>2006</v>
      </c>
      <c r="N21" s="32">
        <v>2007</v>
      </c>
      <c r="O21" s="32">
        <v>2008</v>
      </c>
      <c r="P21" s="32">
        <v>2009</v>
      </c>
      <c r="Q21" s="32">
        <v>2010</v>
      </c>
      <c r="R21" s="32">
        <v>2011</v>
      </c>
      <c r="S21" s="32">
        <v>2012</v>
      </c>
      <c r="T21" s="32">
        <v>2013</v>
      </c>
      <c r="U21" s="32">
        <v>2014</v>
      </c>
      <c r="V21" s="32">
        <v>2015</v>
      </c>
      <c r="W21" s="32">
        <v>2016</v>
      </c>
    </row>
    <row r="22" spans="1:23" s="8" customFormat="1" x14ac:dyDescent="0.25">
      <c r="A22" s="35" t="s">
        <v>1</v>
      </c>
      <c r="B22" s="44">
        <f t="shared" ref="B22:W22" si="1">+SUM(B23:B31)</f>
        <v>2535813.8149999999</v>
      </c>
      <c r="C22" s="44">
        <f t="shared" si="1"/>
        <v>2322736.6510000005</v>
      </c>
      <c r="D22" s="44">
        <f t="shared" si="1"/>
        <v>3086046.91</v>
      </c>
      <c r="E22" s="44">
        <f t="shared" si="1"/>
        <v>2712815.2949999999</v>
      </c>
      <c r="F22" s="44">
        <f t="shared" si="1"/>
        <v>2118464.6059999997</v>
      </c>
      <c r="G22" s="44">
        <f t="shared" si="1"/>
        <v>1879520.8980000003</v>
      </c>
      <c r="H22" s="44">
        <f t="shared" si="1"/>
        <v>1609928.9139999999</v>
      </c>
      <c r="I22" s="44">
        <f t="shared" si="1"/>
        <v>1668542.7350000001</v>
      </c>
      <c r="J22" s="44">
        <f t="shared" si="1"/>
        <v>1697621.4119999998</v>
      </c>
      <c r="K22" s="44">
        <f t="shared" si="1"/>
        <v>1924841.0839999998</v>
      </c>
      <c r="L22" s="44">
        <f t="shared" si="1"/>
        <v>2750356.4180000001</v>
      </c>
      <c r="M22" s="44">
        <f t="shared" si="1"/>
        <v>2870635.3350000004</v>
      </c>
      <c r="N22" s="44">
        <f t="shared" si="1"/>
        <v>3376523.5670000003</v>
      </c>
      <c r="O22" s="44">
        <f t="shared" si="1"/>
        <v>3672631.3919999995</v>
      </c>
      <c r="P22" s="44">
        <f t="shared" si="1"/>
        <v>3309570.2399999998</v>
      </c>
      <c r="Q22" s="44">
        <f t="shared" si="1"/>
        <v>3745822.0179999997</v>
      </c>
      <c r="R22" s="44">
        <f t="shared" si="1"/>
        <v>4611121.4790000003</v>
      </c>
      <c r="S22" s="44">
        <f t="shared" si="1"/>
        <v>3927510.86</v>
      </c>
      <c r="T22" s="44">
        <f t="shared" si="1"/>
        <v>3966520.108</v>
      </c>
      <c r="U22" s="44">
        <f t="shared" si="1"/>
        <v>4604370.9780000001</v>
      </c>
      <c r="V22" s="44">
        <f t="shared" si="1"/>
        <v>4613817.3590000011</v>
      </c>
      <c r="W22" s="44">
        <f t="shared" si="1"/>
        <v>4478087.2009999994</v>
      </c>
    </row>
    <row r="23" spans="1:23" x14ac:dyDescent="0.25">
      <c r="A23" s="29" t="s">
        <v>2</v>
      </c>
      <c r="B23" s="60">
        <v>16966.988000000001</v>
      </c>
      <c r="C23" s="60">
        <v>20350.011999999999</v>
      </c>
      <c r="D23" s="60">
        <v>15653.607</v>
      </c>
      <c r="E23" s="60">
        <v>10864.130999999999</v>
      </c>
      <c r="F23" s="60">
        <v>10922.359</v>
      </c>
      <c r="G23" s="60">
        <v>2614.6439999999998</v>
      </c>
      <c r="H23" s="60">
        <v>6764.3209999999999</v>
      </c>
      <c r="I23" s="60">
        <v>8387.8420000000006</v>
      </c>
      <c r="J23" s="60">
        <v>10716.125</v>
      </c>
      <c r="K23" s="60">
        <v>10985.38</v>
      </c>
      <c r="L23" s="60">
        <v>16549.702000000001</v>
      </c>
      <c r="M23" s="60">
        <v>13070.022999999999</v>
      </c>
      <c r="N23" s="60">
        <v>17540.562999999998</v>
      </c>
      <c r="O23" s="60">
        <v>26476.074000000001</v>
      </c>
      <c r="P23" s="60">
        <v>27084.246999999999</v>
      </c>
      <c r="Q23" s="60">
        <v>30760.04</v>
      </c>
      <c r="R23" s="60">
        <v>25954.788</v>
      </c>
      <c r="S23" s="60">
        <v>21758.785</v>
      </c>
      <c r="T23" s="60">
        <v>36945.057000000001</v>
      </c>
      <c r="U23" s="60">
        <v>54544.771000000001</v>
      </c>
      <c r="V23" s="60">
        <v>68620.251000000004</v>
      </c>
      <c r="W23" s="60">
        <v>65871.27</v>
      </c>
    </row>
    <row r="24" spans="1:23" x14ac:dyDescent="0.25">
      <c r="A24" s="29" t="s">
        <v>4</v>
      </c>
      <c r="B24" s="60">
        <v>1956709.76</v>
      </c>
      <c r="C24" s="60">
        <v>1715224.8319999999</v>
      </c>
      <c r="D24" s="60">
        <v>2424595.4559999998</v>
      </c>
      <c r="E24" s="60">
        <v>2038810.24</v>
      </c>
      <c r="F24" s="60">
        <v>1454845.696</v>
      </c>
      <c r="G24" s="60">
        <v>1176273.548</v>
      </c>
      <c r="H24" s="60">
        <v>858972.23300000001</v>
      </c>
      <c r="I24" s="60">
        <v>864755.49800000002</v>
      </c>
      <c r="J24" s="60">
        <v>890712.65399999998</v>
      </c>
      <c r="K24" s="60">
        <v>1054928.1510000001</v>
      </c>
      <c r="L24" s="60">
        <v>1631480.5589999999</v>
      </c>
      <c r="M24" s="60">
        <v>1633705.8230000001</v>
      </c>
      <c r="N24" s="60">
        <v>1888139.0079999999</v>
      </c>
      <c r="O24" s="60">
        <v>2111075.9109999998</v>
      </c>
      <c r="P24" s="60">
        <v>1794574.4720000001</v>
      </c>
      <c r="Q24" s="60">
        <v>2156881.8659999999</v>
      </c>
      <c r="R24" s="60">
        <v>2946508.4670000002</v>
      </c>
      <c r="S24" s="60">
        <v>2206449.034</v>
      </c>
      <c r="T24" s="60">
        <v>2166347.4249999998</v>
      </c>
      <c r="U24" s="60">
        <v>2737993.977</v>
      </c>
      <c r="V24" s="60">
        <v>2810167.838</v>
      </c>
      <c r="W24" s="60">
        <v>2682542.0839999998</v>
      </c>
    </row>
    <row r="25" spans="1:23" x14ac:dyDescent="0.25">
      <c r="A25" s="29" t="s">
        <v>5</v>
      </c>
      <c r="B25" s="60">
        <v>480197.18400000001</v>
      </c>
      <c r="C25" s="60">
        <v>515550.592</v>
      </c>
      <c r="D25" s="60">
        <v>552866.94400000002</v>
      </c>
      <c r="E25" s="60">
        <v>562020.09600000002</v>
      </c>
      <c r="F25" s="60">
        <v>555677.56799999997</v>
      </c>
      <c r="G25" s="60">
        <v>587353.53899999999</v>
      </c>
      <c r="H25" s="60">
        <v>614776.37699999998</v>
      </c>
      <c r="I25" s="60">
        <v>675460.99300000002</v>
      </c>
      <c r="J25" s="60">
        <v>686779.80599999998</v>
      </c>
      <c r="K25" s="60">
        <v>709968.46699999995</v>
      </c>
      <c r="L25" s="60">
        <v>916943.495</v>
      </c>
      <c r="M25" s="60">
        <v>980082.39399999997</v>
      </c>
      <c r="N25" s="60">
        <v>1129209.6710000001</v>
      </c>
      <c r="O25" s="60">
        <v>1111029.8359999999</v>
      </c>
      <c r="P25" s="60">
        <v>1065259.176</v>
      </c>
      <c r="Q25" s="60">
        <v>1263146.3459999999</v>
      </c>
      <c r="R25" s="60">
        <v>1276201.956</v>
      </c>
      <c r="S25" s="60">
        <v>1296434.7069999999</v>
      </c>
      <c r="T25" s="60">
        <v>1364323.429</v>
      </c>
      <c r="U25" s="60">
        <v>1410677.1040000001</v>
      </c>
      <c r="V25" s="60">
        <v>1333429.237</v>
      </c>
      <c r="W25" s="60">
        <v>1356379.2320000001</v>
      </c>
    </row>
    <row r="26" spans="1:23" x14ac:dyDescent="0.25">
      <c r="A26" s="29" t="s">
        <v>8</v>
      </c>
      <c r="B26" s="60">
        <v>5436.1610000000001</v>
      </c>
      <c r="C26" s="60">
        <v>4630.91</v>
      </c>
      <c r="D26" s="60">
        <v>11551.96</v>
      </c>
      <c r="E26" s="60">
        <v>17696.256000000001</v>
      </c>
      <c r="F26" s="60">
        <v>20318.304</v>
      </c>
      <c r="G26" s="60">
        <v>23366.841</v>
      </c>
      <c r="H26" s="60">
        <v>30869.834999999999</v>
      </c>
      <c r="I26" s="60">
        <v>32874.947</v>
      </c>
      <c r="J26" s="60">
        <v>15942.852999999999</v>
      </c>
      <c r="K26" s="60">
        <v>26044.217000000001</v>
      </c>
      <c r="L26" s="60">
        <v>51094.514000000003</v>
      </c>
      <c r="M26" s="60">
        <v>77187.91</v>
      </c>
      <c r="N26" s="60">
        <v>123788.84699999999</v>
      </c>
      <c r="O26" s="60">
        <v>156758.20800000001</v>
      </c>
      <c r="P26" s="60">
        <v>169542.54300000001</v>
      </c>
      <c r="Q26" s="60">
        <v>51311.241000000002</v>
      </c>
      <c r="R26" s="60">
        <v>50129.955000000002</v>
      </c>
      <c r="S26" s="60">
        <v>93287.956000000006</v>
      </c>
      <c r="T26" s="60">
        <v>97148.398000000001</v>
      </c>
      <c r="U26" s="60">
        <v>73098.659</v>
      </c>
      <c r="V26" s="60">
        <v>88071.535999999993</v>
      </c>
      <c r="W26" s="60">
        <v>71395.263999999996</v>
      </c>
    </row>
    <row r="27" spans="1:23" x14ac:dyDescent="0.25">
      <c r="A27" s="29" t="s">
        <v>7</v>
      </c>
      <c r="B27" s="60">
        <v>32302.236000000001</v>
      </c>
      <c r="C27" s="60">
        <v>26876.648000000001</v>
      </c>
      <c r="D27" s="60">
        <v>38391.076000000001</v>
      </c>
      <c r="E27" s="60">
        <v>35693.807999999997</v>
      </c>
      <c r="F27" s="60">
        <v>31442.04</v>
      </c>
      <c r="G27" s="60">
        <v>34619.603000000003</v>
      </c>
      <c r="H27" s="60">
        <v>33108.080999999998</v>
      </c>
      <c r="I27" s="60">
        <v>27602.582999999999</v>
      </c>
      <c r="J27" s="60">
        <v>36336.607000000004</v>
      </c>
      <c r="K27" s="60">
        <v>46086.087</v>
      </c>
      <c r="L27" s="60">
        <v>55414.608999999997</v>
      </c>
      <c r="M27" s="60">
        <v>74098.97</v>
      </c>
      <c r="N27" s="60">
        <v>98699.626000000004</v>
      </c>
      <c r="O27" s="60">
        <v>114660.14599999999</v>
      </c>
      <c r="P27" s="60">
        <v>91425.021999999997</v>
      </c>
      <c r="Q27" s="60">
        <v>89286.786999999997</v>
      </c>
      <c r="R27" s="60">
        <v>123887.09600000001</v>
      </c>
      <c r="S27" s="60">
        <v>114605.26</v>
      </c>
      <c r="T27" s="60">
        <v>103685.041</v>
      </c>
      <c r="U27" s="60">
        <v>122119.764</v>
      </c>
      <c r="V27" s="60">
        <v>116673.84299999999</v>
      </c>
      <c r="W27" s="60">
        <v>110647.876</v>
      </c>
    </row>
    <row r="28" spans="1:23" x14ac:dyDescent="0.25">
      <c r="A28" s="29" t="s">
        <v>9</v>
      </c>
      <c r="B28" s="60">
        <v>4108.1080000000002</v>
      </c>
      <c r="C28" s="60">
        <v>4066.3620000000001</v>
      </c>
      <c r="D28" s="60">
        <v>4271.9579999999996</v>
      </c>
      <c r="E28" s="60">
        <v>5167.7110000000002</v>
      </c>
      <c r="F28" s="60">
        <v>4365.6769999999997</v>
      </c>
      <c r="G28" s="60">
        <v>4339.2049999999999</v>
      </c>
      <c r="H28" s="60">
        <v>9799.5660000000007</v>
      </c>
      <c r="I28" s="60">
        <v>13915.521000000001</v>
      </c>
      <c r="J28" s="60">
        <v>9633.69</v>
      </c>
      <c r="K28" s="60">
        <v>15793.315000000001</v>
      </c>
      <c r="L28" s="60">
        <v>21070.048999999999</v>
      </c>
      <c r="M28" s="60">
        <v>22018.799999999999</v>
      </c>
      <c r="N28" s="60">
        <v>30297.739000000001</v>
      </c>
      <c r="O28" s="60">
        <v>30787.817999999999</v>
      </c>
      <c r="P28" s="60">
        <v>29456.391</v>
      </c>
      <c r="Q28" s="60">
        <v>34909.891000000003</v>
      </c>
      <c r="R28" s="60">
        <v>40617.237000000001</v>
      </c>
      <c r="S28" s="60">
        <v>36496.720000000001</v>
      </c>
      <c r="T28" s="60">
        <v>41859.233999999997</v>
      </c>
      <c r="U28" s="60">
        <v>43961.726000000002</v>
      </c>
      <c r="V28" s="60">
        <v>51286.324999999997</v>
      </c>
      <c r="W28" s="60">
        <v>57790.932000000001</v>
      </c>
    </row>
    <row r="29" spans="1:23" x14ac:dyDescent="0.25">
      <c r="A29" s="29" t="s">
        <v>11</v>
      </c>
      <c r="B29" s="60">
        <v>16830.414000000001</v>
      </c>
      <c r="C29" s="60">
        <v>13744.562</v>
      </c>
      <c r="D29" s="60">
        <v>13617.915000000001</v>
      </c>
      <c r="E29" s="60">
        <v>11877.706</v>
      </c>
      <c r="F29" s="60">
        <v>11958.161</v>
      </c>
      <c r="G29" s="60">
        <v>13169.366</v>
      </c>
      <c r="H29" s="60">
        <v>14822.995999999999</v>
      </c>
      <c r="I29" s="60">
        <v>12099.573</v>
      </c>
      <c r="J29" s="60">
        <v>10041.111000000001</v>
      </c>
      <c r="K29" s="60">
        <v>12469.064</v>
      </c>
      <c r="L29" s="60">
        <v>12056.079</v>
      </c>
      <c r="M29" s="60">
        <v>14478.82</v>
      </c>
      <c r="N29" s="60">
        <v>19000.579000000002</v>
      </c>
      <c r="O29" s="60">
        <v>44114.266000000003</v>
      </c>
      <c r="P29" s="60">
        <v>47827.038999999997</v>
      </c>
      <c r="Q29" s="60">
        <v>27207.360000000001</v>
      </c>
      <c r="R29" s="60">
        <v>32061.006000000001</v>
      </c>
      <c r="S29" s="60">
        <v>37024.972999999998</v>
      </c>
      <c r="T29" s="60">
        <v>36847.519</v>
      </c>
      <c r="U29" s="60">
        <v>43853.036999999997</v>
      </c>
      <c r="V29" s="60">
        <v>29397.633999999998</v>
      </c>
      <c r="W29" s="60">
        <v>33702.67</v>
      </c>
    </row>
    <row r="30" spans="1:23" x14ac:dyDescent="0.25">
      <c r="A30" s="29" t="s">
        <v>10</v>
      </c>
      <c r="B30" s="60">
        <v>9715.8919999999998</v>
      </c>
      <c r="C30" s="60">
        <v>9008.93</v>
      </c>
      <c r="D30" s="60">
        <v>11917.098</v>
      </c>
      <c r="E30" s="60">
        <v>13765.282999999999</v>
      </c>
      <c r="F30" s="60">
        <v>12972.768</v>
      </c>
      <c r="G30" s="60">
        <v>18855.901999999998</v>
      </c>
      <c r="H30" s="60">
        <v>17477.852999999999</v>
      </c>
      <c r="I30" s="60">
        <v>15993.43</v>
      </c>
      <c r="J30" s="60">
        <v>17757.356</v>
      </c>
      <c r="K30" s="60">
        <v>21115.913</v>
      </c>
      <c r="L30" s="60">
        <v>21599.827000000001</v>
      </c>
      <c r="M30" s="60">
        <v>23965.821</v>
      </c>
      <c r="N30" s="60">
        <v>27357.982</v>
      </c>
      <c r="O30" s="60">
        <v>34271.409</v>
      </c>
      <c r="P30" s="60">
        <v>30093.886999999999</v>
      </c>
      <c r="Q30" s="60">
        <v>30262.811000000002</v>
      </c>
      <c r="R30" s="60">
        <v>34042.684000000001</v>
      </c>
      <c r="S30" s="60">
        <v>35272.169000000002</v>
      </c>
      <c r="T30" s="60">
        <v>29942.037</v>
      </c>
      <c r="U30" s="60">
        <v>28353.233</v>
      </c>
      <c r="V30" s="60">
        <v>24120.768</v>
      </c>
      <c r="W30" s="60">
        <v>24336.941999999999</v>
      </c>
    </row>
    <row r="31" spans="1:23" x14ac:dyDescent="0.25">
      <c r="A31" s="29" t="s">
        <v>3</v>
      </c>
      <c r="B31" s="60">
        <v>13547.072</v>
      </c>
      <c r="C31" s="60">
        <v>13283.803</v>
      </c>
      <c r="D31" s="60">
        <v>13180.896000000001</v>
      </c>
      <c r="E31" s="60">
        <v>16920.063999999998</v>
      </c>
      <c r="F31" s="60">
        <v>15962.032999999999</v>
      </c>
      <c r="G31" s="60">
        <v>18928.25</v>
      </c>
      <c r="H31" s="60">
        <v>23337.651999999998</v>
      </c>
      <c r="I31" s="60">
        <v>17452.348000000002</v>
      </c>
      <c r="J31" s="60">
        <v>19701.21</v>
      </c>
      <c r="K31" s="60">
        <v>27450.49</v>
      </c>
      <c r="L31" s="60">
        <v>24147.583999999999</v>
      </c>
      <c r="M31" s="60">
        <v>32026.774000000001</v>
      </c>
      <c r="N31" s="60">
        <v>42489.552000000003</v>
      </c>
      <c r="O31" s="60">
        <v>43457.724000000002</v>
      </c>
      <c r="P31" s="60">
        <v>54307.463000000003</v>
      </c>
      <c r="Q31" s="60">
        <v>62055.675999999999</v>
      </c>
      <c r="R31" s="60">
        <v>81718.289999999994</v>
      </c>
      <c r="S31" s="60">
        <v>86181.255999999994</v>
      </c>
      <c r="T31" s="60">
        <v>89421.967999999993</v>
      </c>
      <c r="U31" s="60">
        <v>89768.706999999995</v>
      </c>
      <c r="V31" s="60">
        <v>92049.926999999996</v>
      </c>
      <c r="W31" s="60">
        <v>75420.930999999997</v>
      </c>
    </row>
    <row r="32" spans="1:23" ht="15.75" thickBot="1" x14ac:dyDescent="0.3">
      <c r="A32" s="30" t="s">
        <v>6</v>
      </c>
      <c r="B32" s="56">
        <v>57731.451999999997</v>
      </c>
      <c r="C32" s="56">
        <v>56907.447999999997</v>
      </c>
      <c r="D32" s="56">
        <v>47591.063999999998</v>
      </c>
      <c r="E32" s="56">
        <v>32269.776000000002</v>
      </c>
      <c r="F32" s="56">
        <v>29844.82</v>
      </c>
      <c r="G32" s="56">
        <v>32658.035</v>
      </c>
      <c r="H32" s="56">
        <v>31170.885999999999</v>
      </c>
      <c r="I32" s="56">
        <v>20541.646000000001</v>
      </c>
      <c r="J32" s="56">
        <v>20768.038</v>
      </c>
      <c r="K32" s="56">
        <v>32572.991000000002</v>
      </c>
      <c r="L32" s="56">
        <v>45912.535000000003</v>
      </c>
      <c r="M32" s="56">
        <v>51045.298999999999</v>
      </c>
      <c r="N32" s="56">
        <v>70394.460999999996</v>
      </c>
      <c r="O32" s="56">
        <v>80608.134999999995</v>
      </c>
      <c r="P32" s="56">
        <v>60039.74</v>
      </c>
      <c r="Q32" s="56">
        <v>45267.909</v>
      </c>
      <c r="R32" s="56">
        <v>55229.849000000002</v>
      </c>
      <c r="S32" s="56">
        <v>40497.493000000002</v>
      </c>
      <c r="T32" s="56">
        <v>34027.057000000001</v>
      </c>
      <c r="U32" s="56">
        <v>36042.122000000003</v>
      </c>
      <c r="V32" s="56">
        <v>28476.606</v>
      </c>
      <c r="W32" s="56">
        <v>27094.502</v>
      </c>
    </row>
    <row r="33" spans="1:23" x14ac:dyDescent="0.25">
      <c r="A33" t="s">
        <v>28</v>
      </c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  <row r="34" spans="1:23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ht="18.75" x14ac:dyDescent="0.25">
      <c r="A35" s="68" t="s">
        <v>22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</row>
    <row r="36" spans="1:23" x14ac:dyDescent="0.25">
      <c r="A36" s="68"/>
    </row>
    <row r="37" spans="1:23" ht="15.75" thickBot="1" x14ac:dyDescent="0.3">
      <c r="A37" s="32" t="s">
        <v>0</v>
      </c>
      <c r="B37" s="32">
        <v>1995</v>
      </c>
      <c r="C37" s="32">
        <v>1996</v>
      </c>
      <c r="D37" s="32">
        <v>1997</v>
      </c>
      <c r="E37" s="32">
        <v>1998</v>
      </c>
      <c r="F37" s="32">
        <v>1999</v>
      </c>
      <c r="G37" s="32">
        <v>2000</v>
      </c>
      <c r="H37" s="32">
        <v>2001</v>
      </c>
      <c r="I37" s="32">
        <v>2002</v>
      </c>
      <c r="J37" s="32">
        <v>2003</v>
      </c>
      <c r="K37" s="32">
        <v>2004</v>
      </c>
      <c r="L37" s="32">
        <v>2005</v>
      </c>
      <c r="M37" s="32">
        <v>2006</v>
      </c>
      <c r="N37" s="32">
        <v>2007</v>
      </c>
      <c r="O37" s="32">
        <v>2008</v>
      </c>
      <c r="P37" s="32">
        <v>2009</v>
      </c>
      <c r="Q37" s="32">
        <v>2010</v>
      </c>
      <c r="R37" s="32">
        <v>2011</v>
      </c>
      <c r="S37" s="32">
        <v>2012</v>
      </c>
      <c r="T37" s="32">
        <v>2013</v>
      </c>
      <c r="U37" s="32">
        <v>2014</v>
      </c>
      <c r="V37" s="32">
        <v>2015</v>
      </c>
      <c r="W37" s="32">
        <v>2016</v>
      </c>
    </row>
    <row r="38" spans="1:23" x14ac:dyDescent="0.25">
      <c r="A38" s="35" t="s">
        <v>1</v>
      </c>
      <c r="B38" s="57">
        <f>+SUM(B39:B48)</f>
        <v>7.1821437207151145E-2</v>
      </c>
      <c r="C38" s="57">
        <f t="shared" ref="C38:W38" si="2">+SUM(C39:C48)</f>
        <v>4.9121153577726617E-2</v>
      </c>
      <c r="D38" s="57">
        <f t="shared" si="2"/>
        <v>3.9802486152218944E-2</v>
      </c>
      <c r="E38" s="57">
        <f t="shared" si="2"/>
        <v>6.5015644299648442E-2</v>
      </c>
      <c r="F38" s="57">
        <f t="shared" si="2"/>
        <v>6.9894053367513781E-2</v>
      </c>
      <c r="G38" s="57">
        <f t="shared" si="2"/>
        <v>5.8749765850708846E-2</v>
      </c>
      <c r="H38" s="57">
        <f t="shared" si="2"/>
        <v>7.0654240783572408E-2</v>
      </c>
      <c r="I38" s="57">
        <f t="shared" si="2"/>
        <v>0.12468805287856763</v>
      </c>
      <c r="J38" s="57">
        <f t="shared" si="2"/>
        <v>7.0725941848495275E-2</v>
      </c>
      <c r="K38" s="57">
        <f t="shared" si="2"/>
        <v>6.6068975605353755E-2</v>
      </c>
      <c r="L38" s="57">
        <f t="shared" si="2"/>
        <v>5.9360353137225638E-2</v>
      </c>
      <c r="M38" s="57">
        <f t="shared" si="2"/>
        <v>8.4803215567963525E-2</v>
      </c>
      <c r="N38" s="57">
        <f t="shared" si="2"/>
        <v>6.5682584915273817E-2</v>
      </c>
      <c r="O38" s="57">
        <f t="shared" si="2"/>
        <v>7.8258441640011445E-2</v>
      </c>
      <c r="P38" s="57">
        <f t="shared" si="2"/>
        <v>0.17277177531605445</v>
      </c>
      <c r="Q38" s="57">
        <f t="shared" si="2"/>
        <v>0.12662531291537726</v>
      </c>
      <c r="R38" s="57">
        <f t="shared" si="2"/>
        <v>0.103965807837926</v>
      </c>
      <c r="S38" s="57">
        <f t="shared" si="2"/>
        <v>0.10349245447946412</v>
      </c>
      <c r="T38" s="57">
        <f t="shared" si="2"/>
        <v>0.13686596720993913</v>
      </c>
      <c r="U38" s="57">
        <f t="shared" si="2"/>
        <v>9.4728344985596319E-2</v>
      </c>
      <c r="V38" s="57">
        <f t="shared" si="2"/>
        <v>8.2919658371447366E-2</v>
      </c>
      <c r="W38" s="57">
        <f t="shared" si="2"/>
        <v>8.3971336991001844E-2</v>
      </c>
    </row>
    <row r="39" spans="1:23" x14ac:dyDescent="0.25">
      <c r="A39" s="29" t="s">
        <v>2</v>
      </c>
      <c r="B39" s="58">
        <f>(+'Productos Importados'!B8/'Intercambio Mundial'!B53)</f>
        <v>0</v>
      </c>
      <c r="C39" s="58">
        <f>(+'Productos Importados'!C8/'Intercambio Mundial'!C53)</f>
        <v>0</v>
      </c>
      <c r="D39" s="58">
        <f>(+'Productos Importados'!D8/'Intercambio Mundial'!D53)</f>
        <v>0</v>
      </c>
      <c r="E39" s="58">
        <f>(+'Productos Importados'!E8/'Intercambio Mundial'!E53)</f>
        <v>0</v>
      </c>
      <c r="F39" s="58">
        <f>(+'Productos Importados'!F8/'Intercambio Mundial'!F53)</f>
        <v>0</v>
      </c>
      <c r="G39" s="58">
        <f>(+'Productos Importados'!G8/'Intercambio Mundial'!G53)</f>
        <v>0</v>
      </c>
      <c r="H39" s="58">
        <f>(+'Productos Importados'!H8/'Intercambio Mundial'!H53)</f>
        <v>0</v>
      </c>
      <c r="I39" s="58">
        <f>(+'Productos Importados'!I8/'Intercambio Mundial'!I53)</f>
        <v>0</v>
      </c>
      <c r="J39" s="58">
        <f>(+'Productos Importados'!J8/'Intercambio Mundial'!J53)</f>
        <v>0</v>
      </c>
      <c r="K39" s="58">
        <f>(+'Productos Importados'!K8/'Intercambio Mundial'!K53)</f>
        <v>0</v>
      </c>
      <c r="L39" s="58">
        <f>(+'Productos Importados'!L8/'Intercambio Mundial'!L53)</f>
        <v>4.2804023064519791E-7</v>
      </c>
      <c r="M39" s="58">
        <f>(+'Productos Importados'!M8/'Intercambio Mundial'!M53)</f>
        <v>0</v>
      </c>
      <c r="N39" s="58">
        <f>(+'Productos Importados'!N8/'Intercambio Mundial'!N53)</f>
        <v>0</v>
      </c>
      <c r="O39" s="58">
        <f>(+'Productos Importados'!O8/'Intercambio Mundial'!O53)</f>
        <v>0</v>
      </c>
      <c r="P39" s="58">
        <f>(+'Productos Importados'!P8/'Intercambio Mundial'!P53)</f>
        <v>0</v>
      </c>
      <c r="Q39" s="58">
        <f>(+'Productos Importados'!Q8/'Intercambio Mundial'!Q53)</f>
        <v>0</v>
      </c>
      <c r="R39" s="58">
        <f>(+'Productos Importados'!R8/'Intercambio Mundial'!R53)</f>
        <v>0</v>
      </c>
      <c r="S39" s="58">
        <f>(+'Productos Importados'!S8/'Intercambio Mundial'!S53)</f>
        <v>0</v>
      </c>
      <c r="T39" s="58">
        <f>(+'Productos Importados'!T8/'Intercambio Mundial'!T53)</f>
        <v>6.489626260084853E-3</v>
      </c>
      <c r="U39" s="58">
        <f>(+'Productos Importados'!U8/'Intercambio Mundial'!U53)</f>
        <v>0</v>
      </c>
      <c r="V39" s="58">
        <f>(+'Productos Importados'!V8/'Intercambio Mundial'!V53)</f>
        <v>0</v>
      </c>
      <c r="W39" s="58">
        <f>(+'Productos Importados'!W8/'Intercambio Mundial'!W53)</f>
        <v>0</v>
      </c>
    </row>
    <row r="40" spans="1:23" x14ac:dyDescent="0.25">
      <c r="A40" s="29" t="s">
        <v>4</v>
      </c>
      <c r="B40" s="58">
        <f>(+'Productos Importados'!B9/'Intercambio Mundial'!B54)</f>
        <v>0</v>
      </c>
      <c r="C40" s="58">
        <f>(+'Productos Importados'!C9/'Intercambio Mundial'!C54)</f>
        <v>0</v>
      </c>
      <c r="D40" s="58">
        <f>(+'Productos Importados'!D9/'Intercambio Mundial'!D54)</f>
        <v>0</v>
      </c>
      <c r="E40" s="58">
        <f>(+'Productos Importados'!E9/'Intercambio Mundial'!E54)</f>
        <v>0</v>
      </c>
      <c r="F40" s="58">
        <f>(+'Productos Importados'!F9/'Intercambio Mundial'!F54)</f>
        <v>0</v>
      </c>
      <c r="G40" s="58">
        <f>(+'Productos Importados'!G9/'Intercambio Mundial'!G54)</f>
        <v>0</v>
      </c>
      <c r="H40" s="58">
        <f>(+'Productos Importados'!H9/'Intercambio Mundial'!H54)</f>
        <v>0</v>
      </c>
      <c r="I40" s="58">
        <f>(+'Productos Importados'!I9/'Intercambio Mundial'!I54)</f>
        <v>0</v>
      </c>
      <c r="J40" s="58">
        <f>(+'Productos Importados'!J9/'Intercambio Mundial'!J54)</f>
        <v>0</v>
      </c>
      <c r="K40" s="58">
        <f>(+'Productos Importados'!K9/'Intercambio Mundial'!K54)</f>
        <v>8.3819786395995501E-5</v>
      </c>
      <c r="L40" s="58">
        <f>(+'Productos Importados'!L9/'Intercambio Mundial'!L54)</f>
        <v>0</v>
      </c>
      <c r="M40" s="58">
        <f>(+'Productos Importados'!M9/'Intercambio Mundial'!M54)</f>
        <v>0</v>
      </c>
      <c r="N40" s="58">
        <f>(+'Productos Importados'!N9/'Intercambio Mundial'!N54)</f>
        <v>0</v>
      </c>
      <c r="O40" s="58">
        <f>(+'Productos Importados'!O9/'Intercambio Mundial'!O54)</f>
        <v>4.6779631680569962E-7</v>
      </c>
      <c r="P40" s="58">
        <f>(+'Productos Importados'!P9/'Intercambio Mundial'!P54)</f>
        <v>0</v>
      </c>
      <c r="Q40" s="58">
        <f>(+'Productos Importados'!Q9/'Intercambio Mundial'!Q54)</f>
        <v>0</v>
      </c>
      <c r="R40" s="58">
        <f>(+'Productos Importados'!R9/'Intercambio Mundial'!R54)</f>
        <v>0</v>
      </c>
      <c r="S40" s="58">
        <f>(+'Productos Importados'!S9/'Intercambio Mundial'!S54)</f>
        <v>0</v>
      </c>
      <c r="T40" s="58">
        <f>(+'Productos Importados'!T9/'Intercambio Mundial'!T54)</f>
        <v>0</v>
      </c>
      <c r="U40" s="58">
        <f>(+'Productos Importados'!U9/'Intercambio Mundial'!U54)</f>
        <v>0</v>
      </c>
      <c r="V40" s="58">
        <f>(+'Productos Importados'!V9/'Intercambio Mundial'!V54)</f>
        <v>0</v>
      </c>
      <c r="W40" s="58">
        <f>(+'Productos Importados'!W9/'Intercambio Mundial'!W54)</f>
        <v>0</v>
      </c>
    </row>
    <row r="41" spans="1:23" x14ac:dyDescent="0.25">
      <c r="A41" s="29" t="s">
        <v>5</v>
      </c>
      <c r="B41" s="58">
        <f>(+'Productos Importados'!B10/'Intercambio Mundial'!B55)</f>
        <v>4.5265374696551852E-3</v>
      </c>
      <c r="C41" s="58">
        <f>(+'Productos Importados'!C10/'Intercambio Mundial'!C55)</f>
        <v>1.2876743476361722E-3</v>
      </c>
      <c r="D41" s="58">
        <f>(+'Productos Importados'!D10/'Intercambio Mundial'!D55)</f>
        <v>1.2382511037559408E-3</v>
      </c>
      <c r="E41" s="58">
        <f>(+'Productos Importados'!E10/'Intercambio Mundial'!E55)</f>
        <v>3.0744715626561882E-3</v>
      </c>
      <c r="F41" s="58">
        <f>(+'Productos Importados'!F10/'Intercambio Mundial'!F55)</f>
        <v>3.0656903728562145E-3</v>
      </c>
      <c r="G41" s="58">
        <f>(+'Productos Importados'!G10/'Intercambio Mundial'!G55)</f>
        <v>2.5891199061308665E-3</v>
      </c>
      <c r="H41" s="58">
        <f>(+'Productos Importados'!H10/'Intercambio Mundial'!H55)</f>
        <v>3.4599062565565967E-3</v>
      </c>
      <c r="I41" s="58">
        <f>(+'Productos Importados'!I10/'Intercambio Mundial'!I55)</f>
        <v>7.1537505284800709E-3</v>
      </c>
      <c r="J41" s="58">
        <f>(+'Productos Importados'!J10/'Intercambio Mundial'!J55)</f>
        <v>3.5232939965825411E-3</v>
      </c>
      <c r="K41" s="58">
        <f>(+'Productos Importados'!K10/'Intercambio Mundial'!K55)</f>
        <v>4.222549491392876E-3</v>
      </c>
      <c r="L41" s="58">
        <f>(+'Productos Importados'!L10/'Intercambio Mundial'!L55)</f>
        <v>6.5813496329006757E-3</v>
      </c>
      <c r="M41" s="58">
        <f>(+'Productos Importados'!M10/'Intercambio Mundial'!M55)</f>
        <v>1.1465475031244407E-2</v>
      </c>
      <c r="N41" s="58">
        <f>(+'Productos Importados'!N10/'Intercambio Mundial'!N55)</f>
        <v>1.50656680603177E-2</v>
      </c>
      <c r="O41" s="58">
        <f>(+'Productos Importados'!O10/'Intercambio Mundial'!O55)</f>
        <v>2.1259477341391525E-2</v>
      </c>
      <c r="P41" s="58">
        <f>(+'Productos Importados'!P10/'Intercambio Mundial'!P55)</f>
        <v>1.7155399345112541E-2</v>
      </c>
      <c r="Q41" s="58">
        <f>(+'Productos Importados'!Q10/'Intercambio Mundial'!Q55)</f>
        <v>1.7485981255172728E-2</v>
      </c>
      <c r="R41" s="58">
        <f>(+'Productos Importados'!R10/'Intercambio Mundial'!R55)</f>
        <v>1.6283380761301005E-2</v>
      </c>
      <c r="S41" s="58">
        <f>(+'Productos Importados'!S10/'Intercambio Mundial'!S55)</f>
        <v>1.5874541619048249E-2</v>
      </c>
      <c r="T41" s="58">
        <f>(+'Productos Importados'!T10/'Intercambio Mundial'!T55)</f>
        <v>1.0373175232105063E-2</v>
      </c>
      <c r="U41" s="58">
        <f>(+'Productos Importados'!U10/'Intercambio Mundial'!U55)</f>
        <v>6.5668594367182869E-3</v>
      </c>
      <c r="V41" s="58">
        <f>(+'Productos Importados'!V10/'Intercambio Mundial'!V55)</f>
        <v>6.9111171578671486E-3</v>
      </c>
      <c r="W41" s="58">
        <f>(+'Productos Importados'!W10/'Intercambio Mundial'!W55)</f>
        <v>6.4157172657023399E-3</v>
      </c>
    </row>
    <row r="42" spans="1:23" x14ac:dyDescent="0.25">
      <c r="A42" s="29" t="s">
        <v>8</v>
      </c>
      <c r="B42" s="58">
        <f>(+'Productos Importados'!B11/'Intercambio Mundial'!B56)</f>
        <v>6.2618606522006027E-3</v>
      </c>
      <c r="C42" s="58">
        <f>(+'Productos Importados'!C11/'Intercambio Mundial'!C56)</f>
        <v>1.8917218371836784E-3</v>
      </c>
      <c r="D42" s="58">
        <f>(+'Productos Importados'!D11/'Intercambio Mundial'!D56)</f>
        <v>4.9229308426806378E-3</v>
      </c>
      <c r="E42" s="58">
        <f>(+'Productos Importados'!E11/'Intercambio Mundial'!E56)</f>
        <v>6.6418322642086897E-4</v>
      </c>
      <c r="F42" s="58">
        <f>(+'Productos Importados'!F11/'Intercambio Mundial'!F56)</f>
        <v>1.3646880732120158E-3</v>
      </c>
      <c r="G42" s="58">
        <f>(+'Productos Importados'!G11/'Intercambio Mundial'!G56)</f>
        <v>5.8885969211346905E-3</v>
      </c>
      <c r="H42" s="58">
        <f>(+'Productos Importados'!H11/'Intercambio Mundial'!H56)</f>
        <v>5.614884621551095E-3</v>
      </c>
      <c r="I42" s="58">
        <f>(+'Productos Importados'!I11/'Intercambio Mundial'!I56)</f>
        <v>6.7581347343827593E-3</v>
      </c>
      <c r="J42" s="58">
        <f>(+'Productos Importados'!J11/'Intercambio Mundial'!J56)</f>
        <v>6.2382765713842091E-3</v>
      </c>
      <c r="K42" s="58">
        <f>(+'Productos Importados'!K11/'Intercambio Mundial'!K56)</f>
        <v>1.4818718908085442E-2</v>
      </c>
      <c r="L42" s="58">
        <f>(+'Productos Importados'!L11/'Intercambio Mundial'!L56)</f>
        <v>1.7835679597147047E-2</v>
      </c>
      <c r="M42" s="58">
        <f>(+'Productos Importados'!M11/'Intercambio Mundial'!M56)</f>
        <v>8.4233593919854459E-3</v>
      </c>
      <c r="N42" s="58">
        <f>(+'Productos Importados'!N11/'Intercambio Mundial'!N56)</f>
        <v>9.5118685157570219E-3</v>
      </c>
      <c r="O42" s="58">
        <f>(+'Productos Importados'!O11/'Intercambio Mundial'!O56)</f>
        <v>7.6413358806112618E-3</v>
      </c>
      <c r="P42" s="58">
        <f>(+'Productos Importados'!P11/'Intercambio Mundial'!P56)</f>
        <v>1.331816855025271E-2</v>
      </c>
      <c r="Q42" s="58">
        <f>(+'Productos Importados'!Q11/'Intercambio Mundial'!Q56)</f>
        <v>1.4102953106726086E-2</v>
      </c>
      <c r="R42" s="58">
        <f>(+'Productos Importados'!R11/'Intercambio Mundial'!R56)</f>
        <v>5.8177754152044297E-3</v>
      </c>
      <c r="S42" s="58">
        <f>(+'Productos Importados'!S11/'Intercambio Mundial'!S56)</f>
        <v>7.9328302316562325E-3</v>
      </c>
      <c r="T42" s="58">
        <f>(+'Productos Importados'!T11/'Intercambio Mundial'!T56)</f>
        <v>1.108771302580499E-3</v>
      </c>
      <c r="U42" s="58">
        <f>(+'Productos Importados'!U11/'Intercambio Mundial'!U56)</f>
        <v>4.5597607578029358E-4</v>
      </c>
      <c r="V42" s="58">
        <f>(+'Productos Importados'!V11/'Intercambio Mundial'!V56)</f>
        <v>4.9786152655468803E-4</v>
      </c>
      <c r="W42" s="58">
        <f>(+'Productos Importados'!W11/'Intercambio Mundial'!W56)</f>
        <v>5.1282135651004566E-4</v>
      </c>
    </row>
    <row r="43" spans="1:23" x14ac:dyDescent="0.25">
      <c r="A43" s="29" t="s">
        <v>7</v>
      </c>
      <c r="B43" s="58">
        <f>(+'Productos Importados'!B12/'Intercambio Mundial'!B57)</f>
        <v>2.8468181001408744E-3</v>
      </c>
      <c r="C43" s="58">
        <f>(+'Productos Importados'!C12/'Intercambio Mundial'!C57)</f>
        <v>1.1929939957640917E-2</v>
      </c>
      <c r="D43" s="58">
        <f>(+'Productos Importados'!D12/'Intercambio Mundial'!D57)</f>
        <v>4.0379296952805423E-3</v>
      </c>
      <c r="E43" s="58">
        <f>(+'Productos Importados'!E12/'Intercambio Mundial'!E57)</f>
        <v>3.2152650551381685E-3</v>
      </c>
      <c r="F43" s="58">
        <f>(+'Productos Importados'!F12/'Intercambio Mundial'!F57)</f>
        <v>2.8832058828959315E-3</v>
      </c>
      <c r="G43" s="58">
        <f>(+'Productos Importados'!G12/'Intercambio Mundial'!G57)</f>
        <v>2.8715461550444699E-3</v>
      </c>
      <c r="H43" s="58">
        <f>(+'Productos Importados'!H12/'Intercambio Mundial'!H57)</f>
        <v>2.5687963063342448E-3</v>
      </c>
      <c r="I43" s="58">
        <f>(+'Productos Importados'!I12/'Intercambio Mundial'!I57)</f>
        <v>2.0219268075537824E-3</v>
      </c>
      <c r="J43" s="58">
        <f>(+'Productos Importados'!J12/'Intercambio Mundial'!J57)</f>
        <v>2.2057930714170508E-3</v>
      </c>
      <c r="K43" s="58">
        <f>(+'Productos Importados'!K12/'Intercambio Mundial'!K57)</f>
        <v>1.6757049764208848E-3</v>
      </c>
      <c r="L43" s="58">
        <f>(+'Productos Importados'!L12/'Intercambio Mundial'!L57)</f>
        <v>2.7460634768086056E-3</v>
      </c>
      <c r="M43" s="58">
        <f>(+'Productos Importados'!M12/'Intercambio Mundial'!M57)</f>
        <v>3.1045680956827593E-3</v>
      </c>
      <c r="N43" s="58">
        <f>(+'Productos Importados'!N12/'Intercambio Mundial'!N57)</f>
        <v>3.5202553120088171E-3</v>
      </c>
      <c r="O43" s="58">
        <f>(+'Productos Importados'!O12/'Intercambio Mundial'!O57)</f>
        <v>3.7717436963284139E-3</v>
      </c>
      <c r="P43" s="58">
        <f>(+'Productos Importados'!P12/'Intercambio Mundial'!P57)</f>
        <v>3.2684191464924326E-3</v>
      </c>
      <c r="Q43" s="58">
        <f>(+'Productos Importados'!Q12/'Intercambio Mundial'!Q57)</f>
        <v>2.4054385082854916E-3</v>
      </c>
      <c r="R43" s="58">
        <f>(+'Productos Importados'!R12/'Intercambio Mundial'!R57)</f>
        <v>2.3760405148753627E-3</v>
      </c>
      <c r="S43" s="58">
        <f>(+'Productos Importados'!S12/'Intercambio Mundial'!S57)</f>
        <v>1.480914585370557E-3</v>
      </c>
      <c r="T43" s="58">
        <f>(+'Productos Importados'!T12/'Intercambio Mundial'!T57)</f>
        <v>1.6444813762973329E-3</v>
      </c>
      <c r="U43" s="58">
        <f>(+'Productos Importados'!U12/'Intercambio Mundial'!U57)</f>
        <v>5.6101844100747082E-4</v>
      </c>
      <c r="V43" s="58">
        <f>(+'Productos Importados'!V12/'Intercambio Mundial'!V57)</f>
        <v>6.2647689937383511E-4</v>
      </c>
      <c r="W43" s="58">
        <f>(+'Productos Importados'!W12/'Intercambio Mundial'!W57)</f>
        <v>8.2852143546280593E-4</v>
      </c>
    </row>
    <row r="44" spans="1:23" x14ac:dyDescent="0.25">
      <c r="A44" s="29" t="s">
        <v>9</v>
      </c>
      <c r="B44" s="58">
        <f>(+'Productos Importados'!B13/'Intercambio Mundial'!B58)</f>
        <v>1.9692789772959188E-2</v>
      </c>
      <c r="C44" s="58">
        <f>(+'Productos Importados'!C13/'Intercambio Mundial'!C58)</f>
        <v>0</v>
      </c>
      <c r="D44" s="58">
        <f>(+'Productos Importados'!D13/'Intercambio Mundial'!D58)</f>
        <v>0</v>
      </c>
      <c r="E44" s="58">
        <f>(+'Productos Importados'!E13/'Intercambio Mundial'!E58)</f>
        <v>1.3153448657746264E-2</v>
      </c>
      <c r="F44" s="58">
        <f>(+'Productos Importados'!F13/'Intercambio Mundial'!F58)</f>
        <v>2.3194616547562615E-3</v>
      </c>
      <c r="G44" s="58">
        <f>(+'Productos Importados'!G13/'Intercambio Mundial'!G58)</f>
        <v>2.2048429213228017E-3</v>
      </c>
      <c r="H44" s="58">
        <f>(+'Productos Importados'!H13/'Intercambio Mundial'!H58)</f>
        <v>9.1266316727544022E-3</v>
      </c>
      <c r="I44" s="58">
        <f>(+'Productos Importados'!I13/'Intercambio Mundial'!I58)</f>
        <v>4.8959405243528931E-2</v>
      </c>
      <c r="J44" s="58">
        <f>(+'Productos Importados'!J13/'Intercambio Mundial'!J58)</f>
        <v>1.6924876175675424E-2</v>
      </c>
      <c r="K44" s="58">
        <f>(+'Productos Importados'!K13/'Intercambio Mundial'!K58)</f>
        <v>4.3265403567450487E-3</v>
      </c>
      <c r="L44" s="58">
        <f>(+'Productos Importados'!L13/'Intercambio Mundial'!L58)</f>
        <v>1.9630700991972909E-3</v>
      </c>
      <c r="M44" s="58">
        <f>(+'Productos Importados'!M13/'Intercambio Mundial'!M58)</f>
        <v>2.6283440974527235E-2</v>
      </c>
      <c r="N44" s="58">
        <f>(+'Productos Importados'!N13/'Intercambio Mundial'!N58)</f>
        <v>2.0879165024593766E-2</v>
      </c>
      <c r="O44" s="58">
        <f>(+'Productos Importados'!O13/'Intercambio Mundial'!O58)</f>
        <v>1.6268732585492694E-2</v>
      </c>
      <c r="P44" s="58">
        <f>(+'Productos Importados'!P13/'Intercambio Mundial'!P58)</f>
        <v>7.2742212044509827E-2</v>
      </c>
      <c r="Q44" s="58">
        <f>(+'Productos Importados'!Q13/'Intercambio Mundial'!Q58)</f>
        <v>5.1087420853402357E-2</v>
      </c>
      <c r="R44" s="58">
        <f>(+'Productos Importados'!R13/'Intercambio Mundial'!R58)</f>
        <v>4.2910106764626574E-2</v>
      </c>
      <c r="S44" s="58">
        <f>(+'Productos Importados'!S13/'Intercambio Mundial'!S58)</f>
        <v>5.7015382406254166E-2</v>
      </c>
      <c r="T44" s="58">
        <f>(+'Productos Importados'!T13/'Intercambio Mundial'!T58)</f>
        <v>9.9424031137690008E-2</v>
      </c>
      <c r="U44" s="58">
        <f>(+'Productos Importados'!U13/'Intercambio Mundial'!U58)</f>
        <v>6.6382231564580618E-2</v>
      </c>
      <c r="V44" s="58">
        <f>(+'Productos Importados'!V13/'Intercambio Mundial'!V58)</f>
        <v>4.79202950773472E-2</v>
      </c>
      <c r="W44" s="58">
        <f>(+'Productos Importados'!W13/'Intercambio Mundial'!W58)</f>
        <v>6.0081999303860122E-2</v>
      </c>
    </row>
    <row r="45" spans="1:23" x14ac:dyDescent="0.25">
      <c r="A45" s="29" t="s">
        <v>11</v>
      </c>
      <c r="B45" s="58">
        <f>(+'Productos Importados'!B14/'Intercambio Mundial'!B59)</f>
        <v>4.0135300137511028E-4</v>
      </c>
      <c r="C45" s="58">
        <f>(+'Productos Importados'!C14/'Intercambio Mundial'!C59)</f>
        <v>4.2005491205861049E-4</v>
      </c>
      <c r="D45" s="58">
        <f>(+'Productos Importados'!D14/'Intercambio Mundial'!D59)</f>
        <v>4.6949877556375832E-3</v>
      </c>
      <c r="E45" s="58">
        <f>(+'Productos Importados'!E14/'Intercambio Mundial'!E59)</f>
        <v>8.5350977988245848E-3</v>
      </c>
      <c r="F45" s="58">
        <f>(+'Productos Importados'!F14/'Intercambio Mundial'!F59)</f>
        <v>6.4576239549217025E-3</v>
      </c>
      <c r="G45" s="58">
        <f>(+'Productos Importados'!G14/'Intercambio Mundial'!G59)</f>
        <v>9.5655357049190034E-3</v>
      </c>
      <c r="H45" s="58">
        <f>(+'Productos Importados'!H14/'Intercambio Mundial'!H59)</f>
        <v>8.9044246978521539E-3</v>
      </c>
      <c r="I45" s="58">
        <f>(+'Productos Importados'!I14/'Intercambio Mundial'!I59)</f>
        <v>7.0132829204515527E-3</v>
      </c>
      <c r="J45" s="58">
        <f>(+'Productos Importados'!J14/'Intercambio Mundial'!J59)</f>
        <v>6.0035473019550934E-3</v>
      </c>
      <c r="K45" s="58">
        <f>(+'Productos Importados'!K14/'Intercambio Mundial'!K59)</f>
        <v>7.4041625578160231E-3</v>
      </c>
      <c r="L45" s="58">
        <f>(+'Productos Importados'!L14/'Intercambio Mundial'!L59)</f>
        <v>2.951849529554088E-3</v>
      </c>
      <c r="M45" s="58">
        <f>(+'Productos Importados'!M14/'Intercambio Mundial'!M59)</f>
        <v>2.1941637598505421E-3</v>
      </c>
      <c r="N45" s="58">
        <f>(+'Productos Importados'!N14/'Intercambio Mundial'!N59)</f>
        <v>1.3923299429180317E-3</v>
      </c>
      <c r="O45" s="58">
        <f>(+'Productos Importados'!O14/'Intercambio Mundial'!O59)</f>
        <v>3.101242504191571E-3</v>
      </c>
      <c r="P45" s="58">
        <f>(+'Productos Importados'!P14/'Intercambio Mundial'!P59)</f>
        <v>5.4707980828827109E-3</v>
      </c>
      <c r="Q45" s="58">
        <f>(+'Productos Importados'!Q14/'Intercambio Mundial'!Q59)</f>
        <v>5.9800514225202541E-3</v>
      </c>
      <c r="R45" s="58">
        <f>(+'Productos Importados'!R14/'Intercambio Mundial'!R59)</f>
        <v>2.4251531108084247E-3</v>
      </c>
      <c r="S45" s="58">
        <f>(+'Productos Importados'!S14/'Intercambio Mundial'!S59)</f>
        <v>2.8234690026233871E-3</v>
      </c>
      <c r="T45" s="58">
        <f>(+'Productos Importados'!T14/'Intercambio Mundial'!T59)</f>
        <v>1.336243545304527E-3</v>
      </c>
      <c r="U45" s="58">
        <f>(+'Productos Importados'!U14/'Intercambio Mundial'!U59)</f>
        <v>2.1759534032898963E-3</v>
      </c>
      <c r="V45" s="58">
        <f>(+'Productos Importados'!V14/'Intercambio Mundial'!V59)</f>
        <v>6.4077704951156561E-3</v>
      </c>
      <c r="W45" s="58">
        <f>(+'Productos Importados'!W14/'Intercambio Mundial'!W59)</f>
        <v>1.3167509079802596E-3</v>
      </c>
    </row>
    <row r="46" spans="1:23" x14ac:dyDescent="0.25">
      <c r="A46" s="29" t="s">
        <v>10</v>
      </c>
      <c r="B46" s="58">
        <f>(+'Productos Importados'!B15/'Intercambio Mundial'!B60)</f>
        <v>1.9411874147582485E-4</v>
      </c>
      <c r="C46" s="58">
        <f>(+'Productos Importados'!C15/'Intercambio Mundial'!C60)</f>
        <v>4.0513485848423972E-4</v>
      </c>
      <c r="D46" s="58">
        <f>(+'Productos Importados'!D15/'Intercambio Mundial'!D60)</f>
        <v>8.8947236765996929E-4</v>
      </c>
      <c r="E46" s="58">
        <f>(+'Productos Importados'!E15/'Intercambio Mundial'!E60)</f>
        <v>5.2429264069529654E-3</v>
      </c>
      <c r="F46" s="58">
        <f>(+'Productos Importados'!F15/'Intercambio Mundial'!F60)</f>
        <v>1.477226904467141E-3</v>
      </c>
      <c r="G46" s="58">
        <f>(+'Productos Importados'!G15/'Intercambio Mundial'!G60)</f>
        <v>1.5842637055603635E-4</v>
      </c>
      <c r="H46" s="58">
        <f>(+'Productos Importados'!H15/'Intercambio Mundial'!H60)</f>
        <v>2.7549740637293492E-5</v>
      </c>
      <c r="I46" s="58">
        <f>(+'Productos Importados'!I15/'Intercambio Mundial'!I60)</f>
        <v>9.8118476912187731E-5</v>
      </c>
      <c r="J46" s="58">
        <f>(+'Productos Importados'!J15/'Intercambio Mundial'!J60)</f>
        <v>5.2045052756233615E-4</v>
      </c>
      <c r="K46" s="58">
        <f>(+'Productos Importados'!K15/'Intercambio Mundial'!K60)</f>
        <v>2.6183360791200375E-3</v>
      </c>
      <c r="L46" s="58">
        <f>(+'Productos Importados'!L15/'Intercambio Mundial'!L60)</f>
        <v>5.184350413875877E-3</v>
      </c>
      <c r="M46" s="58">
        <f>(+'Productos Importados'!M15/'Intercambio Mundial'!M60)</f>
        <v>7.8964414066140434E-3</v>
      </c>
      <c r="N46" s="58">
        <f>(+'Productos Importados'!N15/'Intercambio Mundial'!N60)</f>
        <v>3.928010080017052E-3</v>
      </c>
      <c r="O46" s="58">
        <f>(+'Productos Importados'!O15/'Intercambio Mundial'!O60)</f>
        <v>9.5470147235155178E-3</v>
      </c>
      <c r="P46" s="58">
        <f>(+'Productos Importados'!P15/'Intercambio Mundial'!P60)</f>
        <v>4.8122443552031345E-2</v>
      </c>
      <c r="Q46" s="58">
        <f>(+'Productos Importados'!Q15/'Intercambio Mundial'!Q60)</f>
        <v>2.5638178635723784E-2</v>
      </c>
      <c r="R46" s="58">
        <f>(+'Productos Importados'!R15/'Intercambio Mundial'!R60)</f>
        <v>1.760806630398614E-2</v>
      </c>
      <c r="S46" s="58">
        <f>(+'Productos Importados'!S15/'Intercambio Mundial'!S60)</f>
        <v>1.4993279717788899E-3</v>
      </c>
      <c r="T46" s="58">
        <f>(+'Productos Importados'!T15/'Intercambio Mundial'!T60)</f>
        <v>1.0214212044762939E-4</v>
      </c>
      <c r="U46" s="58">
        <f>(+'Productos Importados'!U15/'Intercambio Mundial'!U60)</f>
        <v>4.1950499746025438E-3</v>
      </c>
      <c r="V46" s="58">
        <f>(+'Productos Importados'!V15/'Intercambio Mundial'!V60)</f>
        <v>2.3103127288301856E-3</v>
      </c>
      <c r="W46" s="58">
        <f>(+'Productos Importados'!W15/'Intercambio Mundial'!W60)</f>
        <v>1.5957179251618206E-3</v>
      </c>
    </row>
    <row r="47" spans="1:23" x14ac:dyDescent="0.25">
      <c r="A47" s="29" t="s">
        <v>3</v>
      </c>
      <c r="B47" s="58">
        <f>(+'Productos Importados'!B16/'Intercambio Mundial'!B61)</f>
        <v>5.1342157862293066E-3</v>
      </c>
      <c r="C47" s="58">
        <f>(+'Productos Importados'!C16/'Intercambio Mundial'!C61)</f>
        <v>1.0684562866807537E-2</v>
      </c>
      <c r="D47" s="58">
        <f>(+'Productos Importados'!D16/'Intercambio Mundial'!D61)</f>
        <v>6.5777678677327095E-3</v>
      </c>
      <c r="E47" s="58">
        <f>(+'Productos Importados'!E16/'Intercambio Mundial'!E61)</f>
        <v>5.9207801785384831E-3</v>
      </c>
      <c r="F47" s="58">
        <f>(+'Productos Importados'!F16/'Intercambio Mundial'!F61)</f>
        <v>4.4532681090098261E-3</v>
      </c>
      <c r="G47" s="58">
        <f>(+'Productos Importados'!G16/'Intercambio Mundial'!G61)</f>
        <v>2.9350894783973305E-3</v>
      </c>
      <c r="H47" s="58">
        <f>(+'Productos Importados'!H16/'Intercambio Mundial'!H61)</f>
        <v>3.4546569728009804E-3</v>
      </c>
      <c r="I47" s="58">
        <f>(+'Productos Importados'!I16/'Intercambio Mundial'!I61)</f>
        <v>4.3641322318068582E-3</v>
      </c>
      <c r="J47" s="58">
        <f>(+'Productos Importados'!J16/'Intercambio Mundial'!J61)</f>
        <v>5.0225562886571096E-3</v>
      </c>
      <c r="K47" s="58">
        <f>(+'Productos Importados'!K16/'Intercambio Mundial'!K61)</f>
        <v>1.3379372281828604E-2</v>
      </c>
      <c r="L47" s="58">
        <f>(+'Productos Importados'!L16/'Intercambio Mundial'!L61)</f>
        <v>1.131347557347971E-2</v>
      </c>
      <c r="M47" s="58">
        <f>(+'Productos Importados'!M16/'Intercambio Mundial'!M61)</f>
        <v>1.6030762713704207E-2</v>
      </c>
      <c r="N47" s="58">
        <f>(+'Productos Importados'!N16/'Intercambio Mundial'!N61)</f>
        <v>8.1431825845916257E-3</v>
      </c>
      <c r="O47" s="58">
        <f>(+'Productos Importados'!O16/'Intercambio Mundial'!O61)</f>
        <v>1.0589818270424822E-2</v>
      </c>
      <c r="P47" s="58">
        <f>(+'Productos Importados'!P16/'Intercambio Mundial'!P61)</f>
        <v>7.11490386679793E-3</v>
      </c>
      <c r="Q47" s="58">
        <f>(+'Productos Importados'!Q16/'Intercambio Mundial'!Q61)</f>
        <v>7.6907797204489991E-3</v>
      </c>
      <c r="R47" s="58">
        <f>(+'Productos Importados'!R16/'Intercambio Mundial'!R61)</f>
        <v>1.1226366829314039E-2</v>
      </c>
      <c r="S47" s="58">
        <f>(+'Productos Importados'!S16/'Intercambio Mundial'!S61)</f>
        <v>1.2273958972775062E-2</v>
      </c>
      <c r="T47" s="58">
        <f>(+'Productos Importados'!T16/'Intercambio Mundial'!T61)</f>
        <v>1.3874290126844019E-2</v>
      </c>
      <c r="U47" s="58">
        <f>(+'Productos Importados'!U16/'Intercambio Mundial'!U61)</f>
        <v>1.1187979515531531E-2</v>
      </c>
      <c r="V47" s="58">
        <f>(+'Productos Importados'!V16/'Intercambio Mundial'!V61)</f>
        <v>1.7690555500859188E-2</v>
      </c>
      <c r="W47" s="58">
        <f>(+'Productos Importados'!W16/'Intercambio Mundial'!W61)</f>
        <v>1.3219424511157481E-2</v>
      </c>
    </row>
    <row r="48" spans="1:23" ht="15.75" thickBot="1" x14ac:dyDescent="0.3">
      <c r="A48" s="30" t="s">
        <v>6</v>
      </c>
      <c r="B48" s="59">
        <f>(+'Productos Importados'!B17/'Intercambio Mundial'!B62)</f>
        <v>3.2763743683115056E-2</v>
      </c>
      <c r="C48" s="59">
        <f>(+'Productos Importados'!C17/'Intercambio Mundial'!C62)</f>
        <v>2.2502064797915462E-2</v>
      </c>
      <c r="D48" s="59">
        <f>(+'Productos Importados'!D17/'Intercambio Mundial'!D62)</f>
        <v>1.7441146519471564E-2</v>
      </c>
      <c r="E48" s="59">
        <f>(+'Productos Importados'!E17/'Intercambio Mundial'!E62)</f>
        <v>2.5209471413370915E-2</v>
      </c>
      <c r="F48" s="59">
        <f>(+'Productos Importados'!F17/'Intercambio Mundial'!F62)</f>
        <v>4.7872888415394686E-2</v>
      </c>
      <c r="G48" s="59">
        <f>(+'Productos Importados'!G17/'Intercambio Mundial'!G62)</f>
        <v>3.2536608393203652E-2</v>
      </c>
      <c r="H48" s="59">
        <f>(+'Productos Importados'!H17/'Intercambio Mundial'!H62)</f>
        <v>3.7497390515085646E-2</v>
      </c>
      <c r="I48" s="59">
        <f>(+'Productos Importados'!I17/'Intercambio Mundial'!I62)</f>
        <v>4.8319301935451489E-2</v>
      </c>
      <c r="J48" s="59">
        <f>(+'Productos Importados'!J17/'Intercambio Mundial'!J62)</f>
        <v>3.0287147915261516E-2</v>
      </c>
      <c r="K48" s="59">
        <f>(+'Productos Importados'!K17/'Intercambio Mundial'!K62)</f>
        <v>1.7539771167548845E-2</v>
      </c>
      <c r="L48" s="59">
        <f>(+'Productos Importados'!L17/'Intercambio Mundial'!L62)</f>
        <v>1.0784086774031695E-2</v>
      </c>
      <c r="M48" s="59">
        <f>(+'Productos Importados'!M17/'Intercambio Mundial'!M62)</f>
        <v>9.4050041943548948E-3</v>
      </c>
      <c r="N48" s="59">
        <f>(+'Productos Importados'!N17/'Intercambio Mundial'!N62)</f>
        <v>3.2421053950698071E-3</v>
      </c>
      <c r="O48" s="59">
        <f>(+'Productos Importados'!O17/'Intercambio Mundial'!O62)</f>
        <v>6.0786088417388463E-3</v>
      </c>
      <c r="P48" s="59">
        <f>(+'Productos Importados'!P17/'Intercambio Mundial'!P62)</f>
        <v>5.5794307279749631E-3</v>
      </c>
      <c r="Q48" s="59">
        <f>(+'Productos Importados'!Q17/'Intercambio Mundial'!Q62)</f>
        <v>2.2345094130975761E-3</v>
      </c>
      <c r="R48" s="59">
        <f>(+'Productos Importados'!R17/'Intercambio Mundial'!R62)</f>
        <v>5.3189181378100027E-3</v>
      </c>
      <c r="S48" s="59">
        <f>(+'Productos Importados'!S17/'Intercambio Mundial'!S62)</f>
        <v>4.5920296899575877E-3</v>
      </c>
      <c r="T48" s="59">
        <f>(+'Productos Importados'!T17/'Intercambio Mundial'!T62)</f>
        <v>2.513206108585206E-3</v>
      </c>
      <c r="U48" s="59">
        <f>(+'Productos Importados'!U17/'Intercambio Mundial'!U62)</f>
        <v>3.2032765740856706E-3</v>
      </c>
      <c r="V48" s="59">
        <f>(+'Productos Importados'!V17/'Intercambio Mundial'!V62)</f>
        <v>5.5526898549947124E-4</v>
      </c>
      <c r="W48" s="59">
        <f>(+'Productos Importados'!W17/'Intercambio Mundial'!W62)</f>
        <v>3.8428516696101695E-7</v>
      </c>
    </row>
    <row r="51" spans="1:23" s="8" customFormat="1" ht="15.75" thickBot="1" x14ac:dyDescent="0.3">
      <c r="A51" s="32" t="s">
        <v>30</v>
      </c>
      <c r="B51" s="32">
        <v>1995</v>
      </c>
      <c r="C51" s="32">
        <v>1996</v>
      </c>
      <c r="D51" s="32">
        <v>1997</v>
      </c>
      <c r="E51" s="32">
        <v>1998</v>
      </c>
      <c r="F51" s="32">
        <v>1999</v>
      </c>
      <c r="G51" s="32">
        <v>2000</v>
      </c>
      <c r="H51" s="32">
        <v>2001</v>
      </c>
      <c r="I51" s="32">
        <v>2002</v>
      </c>
      <c r="J51" s="32">
        <v>2003</v>
      </c>
      <c r="K51" s="32">
        <v>2004</v>
      </c>
      <c r="L51" s="32">
        <v>2005</v>
      </c>
      <c r="M51" s="32">
        <v>2006</v>
      </c>
      <c r="N51" s="32">
        <v>2007</v>
      </c>
      <c r="O51" s="32">
        <v>2008</v>
      </c>
      <c r="P51" s="32">
        <v>2009</v>
      </c>
      <c r="Q51" s="32">
        <v>2010</v>
      </c>
      <c r="R51" s="32">
        <v>2011</v>
      </c>
      <c r="S51" s="32">
        <v>2012</v>
      </c>
      <c r="T51" s="32">
        <v>2013</v>
      </c>
      <c r="U51" s="32">
        <v>2014</v>
      </c>
      <c r="V51" s="32">
        <v>2015</v>
      </c>
      <c r="W51" s="32">
        <v>2016</v>
      </c>
    </row>
    <row r="52" spans="1:23" s="63" customFormat="1" x14ac:dyDescent="0.25">
      <c r="A52" s="61" t="s">
        <v>1</v>
      </c>
      <c r="B52" s="62">
        <f>+SUM(B53:B62)</f>
        <v>585972.43200000003</v>
      </c>
      <c r="C52" s="62">
        <f t="shared" ref="C52:W52" si="3">+SUM(C53:C62)</f>
        <v>605069.4310000001</v>
      </c>
      <c r="D52" s="62">
        <f t="shared" si="3"/>
        <v>710096.83199999994</v>
      </c>
      <c r="E52" s="62">
        <f t="shared" si="3"/>
        <v>767031.83199999994</v>
      </c>
      <c r="F52" s="62">
        <f t="shared" si="3"/>
        <v>632425.44999999995</v>
      </c>
      <c r="G52" s="62">
        <f t="shared" si="3"/>
        <v>662484.92800000007</v>
      </c>
      <c r="H52" s="62">
        <f t="shared" si="3"/>
        <v>640450.30299999996</v>
      </c>
      <c r="I52" s="62">
        <f t="shared" si="3"/>
        <v>662442.27200000011</v>
      </c>
      <c r="J52" s="62">
        <f t="shared" si="3"/>
        <v>695270.53700000001</v>
      </c>
      <c r="K52" s="62">
        <f t="shared" si="3"/>
        <v>826161.64400000009</v>
      </c>
      <c r="L52" s="62">
        <f t="shared" si="3"/>
        <v>988466.90999999992</v>
      </c>
      <c r="M52" s="62">
        <f t="shared" si="3"/>
        <v>1160675.0859999999</v>
      </c>
      <c r="N52" s="62">
        <f t="shared" si="3"/>
        <v>1401480.6860000002</v>
      </c>
      <c r="O52" s="62">
        <f t="shared" si="3"/>
        <v>1621461.9480000001</v>
      </c>
      <c r="P52" s="62">
        <f t="shared" si="3"/>
        <v>1408148.591</v>
      </c>
      <c r="Q52" s="62">
        <f t="shared" si="3"/>
        <v>1756719.2439999999</v>
      </c>
      <c r="R52" s="62">
        <f t="shared" si="3"/>
        <v>2220855.7749999999</v>
      </c>
      <c r="S52" s="62">
        <f t="shared" si="3"/>
        <v>2338000.4</v>
      </c>
      <c r="T52" s="62">
        <f t="shared" si="3"/>
        <v>2216860.3280000002</v>
      </c>
      <c r="U52" s="62">
        <f t="shared" si="3"/>
        <v>2458018.6579999998</v>
      </c>
      <c r="V52" s="62">
        <f t="shared" si="3"/>
        <v>2244141.2589999996</v>
      </c>
      <c r="W52" s="62">
        <f t="shared" si="3"/>
        <v>1982328.3020000001</v>
      </c>
    </row>
    <row r="53" spans="1:23" s="8" customFormat="1" x14ac:dyDescent="0.25">
      <c r="A53" s="29" t="s">
        <v>2</v>
      </c>
      <c r="B53" s="60">
        <v>5032.6880000000001</v>
      </c>
      <c r="C53" s="60">
        <v>515.62400000000002</v>
      </c>
      <c r="D53" s="60">
        <v>1629.789</v>
      </c>
      <c r="E53" s="60">
        <v>3614.7959999999998</v>
      </c>
      <c r="F53" s="60">
        <v>9256.8330000000005</v>
      </c>
      <c r="G53" s="60">
        <v>4910.51</v>
      </c>
      <c r="H53" s="60">
        <v>2990.5309999999999</v>
      </c>
      <c r="I53" s="60">
        <v>19107.409</v>
      </c>
      <c r="J53" s="60">
        <v>9934.3700000000008</v>
      </c>
      <c r="K53" s="60">
        <v>10450.121999999999</v>
      </c>
      <c r="L53" s="60">
        <v>14017.374</v>
      </c>
      <c r="M53" s="60">
        <v>19243.438999999998</v>
      </c>
      <c r="N53" s="60">
        <v>29420.151000000002</v>
      </c>
      <c r="O53" s="60">
        <v>22003.741999999998</v>
      </c>
      <c r="P53" s="60">
        <v>22062.678</v>
      </c>
      <c r="Q53" s="60">
        <v>42630.898999999998</v>
      </c>
      <c r="R53" s="60">
        <v>60464.463000000003</v>
      </c>
      <c r="S53" s="60">
        <v>33498.495999999999</v>
      </c>
      <c r="T53" s="60">
        <v>17666.965</v>
      </c>
      <c r="U53" s="60">
        <v>28948.181</v>
      </c>
      <c r="V53" s="60">
        <v>24207.598999999998</v>
      </c>
      <c r="W53" s="60">
        <v>25276.289000000001</v>
      </c>
    </row>
    <row r="54" spans="1:23" s="8" customFormat="1" x14ac:dyDescent="0.25">
      <c r="A54" s="29" t="s">
        <v>4</v>
      </c>
      <c r="B54" s="60">
        <v>169.71199999999999</v>
      </c>
      <c r="C54" s="60">
        <v>107.52200000000001</v>
      </c>
      <c r="D54" s="60">
        <v>552.71900000000005</v>
      </c>
      <c r="E54" s="60">
        <v>354.02</v>
      </c>
      <c r="F54" s="60">
        <v>156.726</v>
      </c>
      <c r="G54" s="60">
        <v>1043.973</v>
      </c>
      <c r="H54" s="60">
        <v>4229.3280000000004</v>
      </c>
      <c r="I54" s="60">
        <v>5339.2240000000002</v>
      </c>
      <c r="J54" s="60">
        <v>3209.2869999999998</v>
      </c>
      <c r="K54" s="60">
        <v>5643.0590000000002</v>
      </c>
      <c r="L54" s="60">
        <v>25600.897000000001</v>
      </c>
      <c r="M54" s="60">
        <v>28179.864000000001</v>
      </c>
      <c r="N54" s="60">
        <v>13464.032999999999</v>
      </c>
      <c r="O54" s="60">
        <v>21376.825000000001</v>
      </c>
      <c r="P54" s="60">
        <v>84961.682000000001</v>
      </c>
      <c r="Q54" s="60">
        <v>82706.462</v>
      </c>
      <c r="R54" s="60">
        <v>181248.448</v>
      </c>
      <c r="S54" s="60">
        <v>188816.47200000001</v>
      </c>
      <c r="T54" s="60">
        <v>64935.392</v>
      </c>
      <c r="U54" s="60">
        <v>55607.790999999997</v>
      </c>
      <c r="V54" s="60">
        <v>36843.012000000002</v>
      </c>
      <c r="W54" s="60">
        <v>38563.175999999999</v>
      </c>
    </row>
    <row r="55" spans="1:23" s="8" customFormat="1" x14ac:dyDescent="0.25">
      <c r="A55" s="29" t="s">
        <v>5</v>
      </c>
      <c r="B55" s="60">
        <v>34524.843999999997</v>
      </c>
      <c r="C55" s="60">
        <v>33424.6</v>
      </c>
      <c r="D55" s="60">
        <v>38856.415999999997</v>
      </c>
      <c r="E55" s="60">
        <v>38863.264000000003</v>
      </c>
      <c r="F55" s="60">
        <v>38766.472000000002</v>
      </c>
      <c r="G55" s="60">
        <v>41276.188000000002</v>
      </c>
      <c r="H55" s="60">
        <v>40727.114999999998</v>
      </c>
      <c r="I55" s="60">
        <v>45356.487999999998</v>
      </c>
      <c r="J55" s="60">
        <v>52223.004999999997</v>
      </c>
      <c r="K55" s="60">
        <v>52325.26</v>
      </c>
      <c r="L55" s="60">
        <v>55060.438999999998</v>
      </c>
      <c r="M55" s="60">
        <v>60683.661</v>
      </c>
      <c r="N55" s="60">
        <v>68624.304999999993</v>
      </c>
      <c r="O55" s="60">
        <v>72226.611000000004</v>
      </c>
      <c r="P55" s="60">
        <v>68806.326000000001</v>
      </c>
      <c r="Q55" s="60">
        <v>82857.631999999998</v>
      </c>
      <c r="R55" s="60">
        <v>89802.85</v>
      </c>
      <c r="S55" s="60">
        <v>89719.315000000002</v>
      </c>
      <c r="T55" s="60">
        <v>83751.404999999999</v>
      </c>
      <c r="U55" s="60">
        <v>88323.194000000003</v>
      </c>
      <c r="V55" s="60">
        <v>84309.668999999994</v>
      </c>
      <c r="W55" s="60">
        <v>94394.433999999994</v>
      </c>
    </row>
    <row r="56" spans="1:23" s="8" customFormat="1" x14ac:dyDescent="0.25">
      <c r="A56" s="29" t="s">
        <v>8</v>
      </c>
      <c r="B56" s="60">
        <v>45058.652000000002</v>
      </c>
      <c r="C56" s="60">
        <v>54926.68</v>
      </c>
      <c r="D56" s="60">
        <v>65868.892000000007</v>
      </c>
      <c r="E56" s="60">
        <v>91798.464000000007</v>
      </c>
      <c r="F56" s="60">
        <v>56711.127999999997</v>
      </c>
      <c r="G56" s="60">
        <v>42010.347000000002</v>
      </c>
      <c r="H56" s="60">
        <v>34535.349000000002</v>
      </c>
      <c r="I56" s="60">
        <v>30150.922999999999</v>
      </c>
      <c r="J56" s="60">
        <v>33078.527000000002</v>
      </c>
      <c r="K56" s="60">
        <v>38320.654000000002</v>
      </c>
      <c r="L56" s="60">
        <v>58606.794000000002</v>
      </c>
      <c r="M56" s="60">
        <v>80878.063999999998</v>
      </c>
      <c r="N56" s="60">
        <v>99261.78</v>
      </c>
      <c r="O56" s="60">
        <v>110463.015</v>
      </c>
      <c r="P56" s="60">
        <v>104702.234</v>
      </c>
      <c r="Q56" s="60">
        <v>129498.977</v>
      </c>
      <c r="R56" s="60">
        <v>153681.766</v>
      </c>
      <c r="S56" s="60">
        <v>189412.47399999999</v>
      </c>
      <c r="T56" s="60">
        <v>193483.54300000001</v>
      </c>
      <c r="U56" s="60">
        <v>201008.353</v>
      </c>
      <c r="V56" s="60">
        <v>188192.891</v>
      </c>
      <c r="W56" s="60">
        <v>168976.97200000001</v>
      </c>
    </row>
    <row r="57" spans="1:23" s="8" customFormat="1" x14ac:dyDescent="0.25">
      <c r="A57" s="29" t="s">
        <v>7</v>
      </c>
      <c r="B57" s="60">
        <v>150125.152</v>
      </c>
      <c r="C57" s="60">
        <v>152116.60800000001</v>
      </c>
      <c r="D57" s="60">
        <v>177686.848</v>
      </c>
      <c r="E57" s="60">
        <v>187338.83199999999</v>
      </c>
      <c r="F57" s="60">
        <v>125232.47199999999</v>
      </c>
      <c r="G57" s="60">
        <v>132159.81200000001</v>
      </c>
      <c r="H57" s="60">
        <v>125726.59</v>
      </c>
      <c r="I57" s="60">
        <v>140314.179</v>
      </c>
      <c r="J57" s="60">
        <v>131457.93400000001</v>
      </c>
      <c r="K57" s="60">
        <v>155452.185</v>
      </c>
      <c r="L57" s="60">
        <v>208168.53099999999</v>
      </c>
      <c r="M57" s="60">
        <v>233224.712</v>
      </c>
      <c r="N57" s="60">
        <v>302063.03399999999</v>
      </c>
      <c r="O57" s="60">
        <v>370566.53700000001</v>
      </c>
      <c r="P57" s="60">
        <v>283930.23</v>
      </c>
      <c r="Q57" s="60">
        <v>375328.65500000003</v>
      </c>
      <c r="R57" s="60">
        <v>449656.47399999999</v>
      </c>
      <c r="S57" s="60">
        <v>502988.49599999998</v>
      </c>
      <c r="T57" s="60">
        <v>528420.69999999995</v>
      </c>
      <c r="U57" s="60">
        <v>649563.31799999997</v>
      </c>
      <c r="V57" s="60">
        <v>594609.31499999994</v>
      </c>
      <c r="W57" s="60">
        <v>479572.38400000002</v>
      </c>
    </row>
    <row r="58" spans="1:23" s="8" customFormat="1" x14ac:dyDescent="0.25">
      <c r="A58" s="29" t="s">
        <v>9</v>
      </c>
      <c r="B58" s="60">
        <v>9162.8459999999995</v>
      </c>
      <c r="C58" s="60">
        <v>10196.555</v>
      </c>
      <c r="D58" s="60">
        <v>11446.252</v>
      </c>
      <c r="E58" s="60">
        <v>13950.79</v>
      </c>
      <c r="F58" s="60">
        <v>7473.7169999999996</v>
      </c>
      <c r="G58" s="60">
        <v>7707.125</v>
      </c>
      <c r="H58" s="60">
        <v>8047.8760000000002</v>
      </c>
      <c r="I58" s="60">
        <v>7901.5870000000004</v>
      </c>
      <c r="J58" s="60">
        <v>7587.7659999999996</v>
      </c>
      <c r="K58" s="60">
        <v>10371.103999999999</v>
      </c>
      <c r="L58" s="60">
        <v>11429.546</v>
      </c>
      <c r="M58" s="60">
        <v>12585.795</v>
      </c>
      <c r="N58" s="60">
        <v>18619.758000000002</v>
      </c>
      <c r="O58" s="60">
        <v>25385.444</v>
      </c>
      <c r="P58" s="60">
        <v>15108.394</v>
      </c>
      <c r="Q58" s="60">
        <v>21985.784</v>
      </c>
      <c r="R58" s="60">
        <v>25370.107</v>
      </c>
      <c r="S58" s="60">
        <v>33176.993999999999</v>
      </c>
      <c r="T58" s="60">
        <v>44386.080000000002</v>
      </c>
      <c r="U58" s="60">
        <v>50027.815000000002</v>
      </c>
      <c r="V58" s="60">
        <v>49002.745000000003</v>
      </c>
      <c r="W58" s="60">
        <v>45398.921999999999</v>
      </c>
    </row>
    <row r="59" spans="1:23" s="8" customFormat="1" x14ac:dyDescent="0.25">
      <c r="A59" s="29" t="s">
        <v>11</v>
      </c>
      <c r="B59" s="60">
        <v>71645.16</v>
      </c>
      <c r="C59" s="60">
        <v>81660.751999999993</v>
      </c>
      <c r="D59" s="60">
        <v>78044.08</v>
      </c>
      <c r="E59" s="60">
        <v>90473.48</v>
      </c>
      <c r="F59" s="60">
        <v>78860.12</v>
      </c>
      <c r="G59" s="60">
        <v>80757.107999999993</v>
      </c>
      <c r="H59" s="60">
        <v>75251.240000000005</v>
      </c>
      <c r="I59" s="60">
        <v>78483.644</v>
      </c>
      <c r="J59" s="60">
        <v>83882.907000000007</v>
      </c>
      <c r="K59" s="60">
        <v>88806.262000000002</v>
      </c>
      <c r="L59" s="60">
        <v>104642.52899999999</v>
      </c>
      <c r="M59" s="60">
        <v>117646.18700000001</v>
      </c>
      <c r="N59" s="60">
        <v>127270.83900000001</v>
      </c>
      <c r="O59" s="60">
        <v>175220.09299999999</v>
      </c>
      <c r="P59" s="60">
        <v>141212.85200000001</v>
      </c>
      <c r="Q59" s="60">
        <v>165552.75700000001</v>
      </c>
      <c r="R59" s="60">
        <v>190147.58199999999</v>
      </c>
      <c r="S59" s="60">
        <v>208094.723</v>
      </c>
      <c r="T59" s="60">
        <v>189799.23300000001</v>
      </c>
      <c r="U59" s="60">
        <v>193047.79199999999</v>
      </c>
      <c r="V59" s="60">
        <v>185929.568</v>
      </c>
      <c r="W59" s="60">
        <v>172323.405</v>
      </c>
    </row>
    <row r="60" spans="1:23" s="8" customFormat="1" x14ac:dyDescent="0.25">
      <c r="A60" s="29" t="s">
        <v>10</v>
      </c>
      <c r="B60" s="60">
        <v>22434.722000000002</v>
      </c>
      <c r="C60" s="60">
        <v>20146.378000000001</v>
      </c>
      <c r="D60" s="60">
        <v>20835.948</v>
      </c>
      <c r="E60" s="60">
        <v>22168.153999999999</v>
      </c>
      <c r="F60" s="60">
        <v>17394.078000000001</v>
      </c>
      <c r="G60" s="60">
        <v>21883.983</v>
      </c>
      <c r="H60" s="60">
        <v>22649.940999999999</v>
      </c>
      <c r="I60" s="60">
        <v>23940.445</v>
      </c>
      <c r="J60" s="60">
        <v>24951.458999999999</v>
      </c>
      <c r="K60" s="60">
        <v>30932.240000000002</v>
      </c>
      <c r="L60" s="60">
        <v>36140.303999999996</v>
      </c>
      <c r="M60" s="60">
        <v>43178.184000000001</v>
      </c>
      <c r="N60" s="60">
        <v>51755.468000000001</v>
      </c>
      <c r="O60" s="60">
        <v>56926.485999999997</v>
      </c>
      <c r="P60" s="60">
        <v>57777.677000000003</v>
      </c>
      <c r="Q60" s="60">
        <v>68718.180999999997</v>
      </c>
      <c r="R60" s="60">
        <v>88008.585000000006</v>
      </c>
      <c r="S60" s="60">
        <v>100604.406</v>
      </c>
      <c r="T60" s="60">
        <v>105304.25599999999</v>
      </c>
      <c r="U60" s="60">
        <v>120533.72500000001</v>
      </c>
      <c r="V60" s="60">
        <v>115806.39999999999</v>
      </c>
      <c r="W60" s="60">
        <v>98746.149000000005</v>
      </c>
    </row>
    <row r="61" spans="1:23" s="8" customFormat="1" x14ac:dyDescent="0.25">
      <c r="A61" s="29" t="s">
        <v>3</v>
      </c>
      <c r="B61" s="60">
        <v>144080.81599999999</v>
      </c>
      <c r="C61" s="60">
        <v>147780.49600000001</v>
      </c>
      <c r="D61" s="60">
        <v>162959.23199999999</v>
      </c>
      <c r="E61" s="60">
        <v>164084.288</v>
      </c>
      <c r="F61" s="60">
        <v>151964.576</v>
      </c>
      <c r="G61" s="60">
        <v>139523.174</v>
      </c>
      <c r="H61" s="60">
        <v>155669.57999999999</v>
      </c>
      <c r="I61" s="60">
        <v>165741.99900000001</v>
      </c>
      <c r="J61" s="60">
        <v>185470.89300000001</v>
      </c>
      <c r="K61" s="60">
        <v>210507.55900000001</v>
      </c>
      <c r="L61" s="60">
        <v>247616.215</v>
      </c>
      <c r="M61" s="60">
        <v>293095.59899999999</v>
      </c>
      <c r="N61" s="60">
        <v>352019.12400000001</v>
      </c>
      <c r="O61" s="60">
        <v>458311.64199999999</v>
      </c>
      <c r="P61" s="60">
        <v>386775.00799999997</v>
      </c>
      <c r="Q61" s="60">
        <v>424197.30099999998</v>
      </c>
      <c r="R61" s="60">
        <v>499945.98300000001</v>
      </c>
      <c r="S61" s="60">
        <v>537293.22499999998</v>
      </c>
      <c r="T61" s="60">
        <v>576448.23100000003</v>
      </c>
      <c r="U61" s="60">
        <v>612590.94999999995</v>
      </c>
      <c r="V61" s="60">
        <v>573204.83799999999</v>
      </c>
      <c r="W61" s="60">
        <v>460934.74</v>
      </c>
    </row>
    <row r="62" spans="1:23" s="8" customFormat="1" ht="15.75" thickBot="1" x14ac:dyDescent="0.3">
      <c r="A62" s="30" t="s">
        <v>6</v>
      </c>
      <c r="B62" s="56">
        <v>103737.84</v>
      </c>
      <c r="C62" s="56">
        <v>104194.216</v>
      </c>
      <c r="D62" s="56">
        <v>152216.65599999999</v>
      </c>
      <c r="E62" s="56">
        <v>154385.74400000001</v>
      </c>
      <c r="F62" s="56">
        <v>146609.32800000001</v>
      </c>
      <c r="G62" s="56">
        <v>191212.70800000001</v>
      </c>
      <c r="H62" s="56">
        <v>170622.753</v>
      </c>
      <c r="I62" s="56">
        <v>146106.37400000001</v>
      </c>
      <c r="J62" s="56">
        <v>163474.389</v>
      </c>
      <c r="K62" s="56">
        <v>223353.19899999999</v>
      </c>
      <c r="L62" s="56">
        <v>227184.28099999999</v>
      </c>
      <c r="M62" s="56">
        <v>271959.58100000001</v>
      </c>
      <c r="N62" s="56">
        <v>338982.19400000002</v>
      </c>
      <c r="O62" s="56">
        <v>308981.55300000001</v>
      </c>
      <c r="P62" s="56">
        <v>242811.51</v>
      </c>
      <c r="Q62" s="56">
        <v>363242.59600000002</v>
      </c>
      <c r="R62" s="56">
        <v>482529.51699999999</v>
      </c>
      <c r="S62" s="56">
        <v>454395.799</v>
      </c>
      <c r="T62" s="56">
        <v>412664.52299999999</v>
      </c>
      <c r="U62" s="56">
        <v>458367.53899999999</v>
      </c>
      <c r="V62" s="56">
        <v>392035.22200000001</v>
      </c>
      <c r="W62" s="56">
        <v>398141.83100000001</v>
      </c>
    </row>
    <row r="63" spans="1:23" x14ac:dyDescent="0.25">
      <c r="A63" t="s">
        <v>28</v>
      </c>
      <c r="B63" s="4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 s="3"/>
      <c r="T63" s="3"/>
      <c r="U63" s="3"/>
      <c r="V63" s="3"/>
      <c r="W63"/>
    </row>
    <row r="64" spans="1:23" x14ac:dyDescent="0.25">
      <c r="A64"/>
      <c r="B64" s="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 s="3"/>
      <c r="T64" s="3"/>
      <c r="U64" s="3"/>
      <c r="V64" s="3"/>
      <c r="W64"/>
    </row>
    <row r="65" spans="1:23" ht="42" x14ac:dyDescent="0.25">
      <c r="A65" s="53" t="s">
        <v>21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</row>
    <row r="67" spans="1:23" ht="15.75" thickBot="1" x14ac:dyDescent="0.3">
      <c r="A67" s="32" t="s">
        <v>0</v>
      </c>
      <c r="B67" s="32">
        <v>1995</v>
      </c>
      <c r="C67" s="32">
        <v>1996</v>
      </c>
      <c r="D67" s="32">
        <v>1997</v>
      </c>
      <c r="E67" s="32">
        <v>1998</v>
      </c>
      <c r="F67" s="32">
        <v>1999</v>
      </c>
      <c r="G67" s="32">
        <v>2000</v>
      </c>
      <c r="H67" s="32">
        <v>2001</v>
      </c>
      <c r="I67" s="32">
        <v>2002</v>
      </c>
      <c r="J67" s="32">
        <v>2003</v>
      </c>
      <c r="K67" s="32">
        <v>2004</v>
      </c>
      <c r="L67" s="32">
        <v>2005</v>
      </c>
      <c r="M67" s="32">
        <v>2006</v>
      </c>
      <c r="N67" s="32">
        <v>2007</v>
      </c>
      <c r="O67" s="32">
        <v>2008</v>
      </c>
      <c r="P67" s="32">
        <v>2009</v>
      </c>
      <c r="Q67" s="32">
        <v>2010</v>
      </c>
      <c r="R67" s="32">
        <v>2011</v>
      </c>
      <c r="S67" s="32">
        <v>2012</v>
      </c>
      <c r="T67" s="32">
        <v>2013</v>
      </c>
      <c r="U67" s="32">
        <v>2014</v>
      </c>
      <c r="V67" s="32">
        <v>2015</v>
      </c>
      <c r="W67" s="32">
        <v>2016</v>
      </c>
    </row>
    <row r="68" spans="1:23" x14ac:dyDescent="0.25">
      <c r="A68" s="35" t="s">
        <v>1</v>
      </c>
      <c r="B68" s="57">
        <f>+SUM(B69:B78)</f>
        <v>9.7315607527924022E-2</v>
      </c>
      <c r="C68" s="57">
        <f t="shared" ref="C68:W68" si="4">+SUM(C69:C78)</f>
        <v>7.4130069719225283E-2</v>
      </c>
      <c r="D68" s="57">
        <f t="shared" si="4"/>
        <v>0.14511291187226377</v>
      </c>
      <c r="E68" s="57">
        <f t="shared" si="4"/>
        <v>8.7629536624823257E-2</v>
      </c>
      <c r="F68" s="57">
        <f t="shared" si="4"/>
        <v>7.7184834716025164E-2</v>
      </c>
      <c r="G68" s="57">
        <f t="shared" si="4"/>
        <v>6.537380773381482E-2</v>
      </c>
      <c r="H68" s="57">
        <f t="shared" si="4"/>
        <v>8.2710830797818297E-2</v>
      </c>
      <c r="I68" s="57">
        <f t="shared" si="4"/>
        <v>8.6798106733941366E-2</v>
      </c>
      <c r="J68" s="57">
        <f t="shared" si="4"/>
        <v>6.1830691385436426E-2</v>
      </c>
      <c r="K68" s="57">
        <f t="shared" si="4"/>
        <v>5.4989831298064742E-2</v>
      </c>
      <c r="L68" s="57">
        <f t="shared" si="4"/>
        <v>3.9433059208286755E-2</v>
      </c>
      <c r="M68" s="57">
        <f t="shared" si="4"/>
        <v>5.037502405351825E-2</v>
      </c>
      <c r="N68" s="57">
        <f t="shared" si="4"/>
        <v>3.2801326221650114E-2</v>
      </c>
      <c r="O68" s="57">
        <f t="shared" si="4"/>
        <v>4.878059509728111E-2</v>
      </c>
      <c r="P68" s="57">
        <f t="shared" si="4"/>
        <v>0.10056933355549316</v>
      </c>
      <c r="Q68" s="57">
        <f t="shared" si="4"/>
        <v>7.7702444590694808E-2</v>
      </c>
      <c r="R68" s="57">
        <f t="shared" si="4"/>
        <v>6.6784627184717921E-2</v>
      </c>
      <c r="S68" s="57">
        <f t="shared" si="4"/>
        <v>8.1471765344374794E-2</v>
      </c>
      <c r="T68" s="57">
        <f t="shared" si="4"/>
        <v>0.15106345428067938</v>
      </c>
      <c r="U68" s="57">
        <f t="shared" si="4"/>
        <v>0.12497256032850307</v>
      </c>
      <c r="V68" s="57">
        <f t="shared" si="4"/>
        <v>0.11740822749311873</v>
      </c>
      <c r="W68" s="57">
        <f t="shared" si="4"/>
        <v>0.12722024271107657</v>
      </c>
    </row>
    <row r="69" spans="1:23" x14ac:dyDescent="0.25">
      <c r="A69" s="29" t="s">
        <v>2</v>
      </c>
      <c r="B69" s="58">
        <f>+('Productos Exportados'!B9+'Productos Importados'!B8)/(B23+B53)</f>
        <v>9.0091781351689E-3</v>
      </c>
      <c r="C69" s="58">
        <f>+('Productos Exportados'!C9+'Productos Importados'!C8)/(C23+C53)</f>
        <v>1.7996096548410986E-2</v>
      </c>
      <c r="D69" s="58">
        <f>+('Productos Exportados'!D9+'Productos Importados'!D8)/(D23+D53)</f>
        <v>9.0641098543364967E-2</v>
      </c>
      <c r="E69" s="58">
        <f>+('Productos Exportados'!E9+'Productos Importados'!E8)/(E23+E53)</f>
        <v>1.6706970067602387E-2</v>
      </c>
      <c r="F69" s="58">
        <f>+('Productos Exportados'!F9+'Productos Importados'!F8)/(F23+F53)</f>
        <v>6.058220765231828E-3</v>
      </c>
      <c r="G69" s="58">
        <f>+('Productos Exportados'!G9+'Productos Importados'!G8)/(G23+G53)</f>
        <v>0</v>
      </c>
      <c r="H69" s="58">
        <f>+('Productos Exportados'!H9+'Productos Importados'!H8)/(H23+H53)</f>
        <v>1.3839266859199915E-2</v>
      </c>
      <c r="I69" s="58">
        <f>+('Productos Exportados'!I9+'Productos Importados'!I8)/(I23+I53)</f>
        <v>1.0278138577458341E-2</v>
      </c>
      <c r="J69" s="58">
        <f>+('Productos Exportados'!J9+'Productos Importados'!J8)/(J23+J53)</f>
        <v>9.3250064950016927E-3</v>
      </c>
      <c r="K69" s="58">
        <f>+('Productos Exportados'!K9+'Productos Importados'!K8)/(K23+K53)</f>
        <v>4.5718546736157615E-3</v>
      </c>
      <c r="L69" s="58">
        <f>+('Productos Exportados'!L9+'Productos Importados'!L8)/(L23+L53)</f>
        <v>1.9628962874957357E-7</v>
      </c>
      <c r="M69" s="58">
        <f>+('Productos Exportados'!M9+'Productos Importados'!M8)/(M23+M53)</f>
        <v>0</v>
      </c>
      <c r="N69" s="58">
        <f>+('Productos Exportados'!N9+'Productos Importados'!N8)/(N23+N53)</f>
        <v>1.1286029424510027E-6</v>
      </c>
      <c r="O69" s="58">
        <f>+('Productos Exportados'!O9+'Productos Importados'!O8)/(O23+O53)</f>
        <v>2.5990197652565349E-3</v>
      </c>
      <c r="P69" s="58">
        <f>+('Productos Exportados'!P9+'Productos Importados'!P8)/(P23+P53)</f>
        <v>1.5911270135415389E-2</v>
      </c>
      <c r="Q69" s="58">
        <f>+('Productos Exportados'!Q9+'Productos Importados'!Q8)/(Q23+Q53)</f>
        <v>4.9941996245612824E-3</v>
      </c>
      <c r="R69" s="58">
        <f>+('Productos Exportados'!R9+'Productos Importados'!R8)/(R23+R53)</f>
        <v>4.2034731358641378E-3</v>
      </c>
      <c r="S69" s="58">
        <f>+('Productos Exportados'!S9+'Productos Importados'!S8)/(S23+S53)</f>
        <v>1.717116699969367E-2</v>
      </c>
      <c r="T69" s="58">
        <f>+('Productos Exportados'!T9+'Productos Importados'!T8)/(T23+T53)</f>
        <v>7.2696997009193326E-2</v>
      </c>
      <c r="U69" s="58">
        <f>+('Productos Exportados'!U9+'Productos Importados'!U8)/(U23+U53)</f>
        <v>5.757430878716565E-2</v>
      </c>
      <c r="V69" s="58">
        <f>+('Productos Exportados'!V9+'Productos Importados'!V8)/(V23+V53)</f>
        <v>5.8776412466732771E-2</v>
      </c>
      <c r="W69" s="58">
        <f>+('Productos Exportados'!W9+'Productos Importados'!W8)/(W23+W53)</f>
        <v>7.5491039754558856E-2</v>
      </c>
    </row>
    <row r="70" spans="1:23" x14ac:dyDescent="0.25">
      <c r="A70" s="29" t="s">
        <v>4</v>
      </c>
      <c r="B70" s="58">
        <f>+('Productos Exportados'!B10+'Productos Importados'!B9)/(B24+B54)</f>
        <v>3.7261783897950766E-3</v>
      </c>
      <c r="C70" s="58">
        <f>+('Productos Exportados'!C10+'Productos Importados'!C9)/(C24+C54)</f>
        <v>4.9030877196408309E-3</v>
      </c>
      <c r="D70" s="58">
        <f>+('Productos Exportados'!D10+'Productos Importados'!D9)/(D24+D54)</f>
        <v>3.777344862649475E-3</v>
      </c>
      <c r="E70" s="58">
        <f>+('Productos Exportados'!E10+'Productos Importados'!E9)/(E24+E54)</f>
        <v>3.5656323242934827E-3</v>
      </c>
      <c r="F70" s="58">
        <f>+('Productos Exportados'!F10+'Productos Importados'!F9)/(F24+F54)</f>
        <v>3.2366640280410476E-3</v>
      </c>
      <c r="G70" s="58">
        <f>+('Productos Exportados'!G10+'Productos Importados'!G9)/(G24+G54)</f>
        <v>3.0992378308451253E-3</v>
      </c>
      <c r="H70" s="58">
        <f>+('Productos Exportados'!H10+'Productos Importados'!H9)/(H24+H54)</f>
        <v>2.3709456660725384E-3</v>
      </c>
      <c r="I70" s="58">
        <f>+('Productos Exportados'!I10+'Productos Importados'!I9)/(I24+I54)</f>
        <v>5.7866343430135181E-4</v>
      </c>
      <c r="J70" s="58">
        <f>+('Productos Exportados'!J10+'Productos Importados'!J9)/(J24+J54)</f>
        <v>1.1011252267718978E-3</v>
      </c>
      <c r="K70" s="58">
        <f>+('Productos Exportados'!K10+'Productos Importados'!K9)/(K24+K54)</f>
        <v>1.0024399964619064E-3</v>
      </c>
      <c r="L70" s="58">
        <f>+('Productos Exportados'!L10+'Productos Importados'!L9)/(L24+L54)</f>
        <v>7.0945275245419201E-4</v>
      </c>
      <c r="M70" s="58">
        <f>+('Productos Exportados'!M10+'Productos Importados'!M9)/(M24+M54)</f>
        <v>7.0027921240529945E-4</v>
      </c>
      <c r="N70" s="58">
        <f>+('Productos Exportados'!N10+'Productos Importados'!N9)/(N24+N54)</f>
        <v>7.8852051015414844E-4</v>
      </c>
      <c r="O70" s="58">
        <f>+('Productos Exportados'!O10+'Productos Importados'!O9)/(O24+O54)</f>
        <v>9.5746037674431254E-4</v>
      </c>
      <c r="P70" s="58">
        <f>+('Productos Exportados'!P10+'Productos Importados'!P9)/(P24+P54)</f>
        <v>9.122718902485128E-4</v>
      </c>
      <c r="Q70" s="58">
        <f>+('Productos Exportados'!Q10+'Productos Importados'!Q9)/(Q24+Q54)</f>
        <v>7.0763451487321737E-4</v>
      </c>
      <c r="R70" s="58">
        <f>+('Productos Exportados'!R10+'Productos Importados'!R9)/(R24+R54)</f>
        <v>8.839983653269294E-4</v>
      </c>
      <c r="S70" s="58">
        <f>+('Productos Exportados'!S10+'Productos Importados'!S9)/(S24+S54)</f>
        <v>1.0142750329407532E-3</v>
      </c>
      <c r="T70" s="58">
        <f>+('Productos Exportados'!T10+'Productos Importados'!T9)/(T24+T54)</f>
        <v>6.9547705390678866E-4</v>
      </c>
      <c r="U70" s="58">
        <f>+('Productos Exportados'!U10+'Productos Importados'!U9)/(U24+U54)</f>
        <v>8.1801816786364518E-4</v>
      </c>
      <c r="V70" s="58">
        <f>+('Productos Exportados'!V10+'Productos Importados'!V9)/(V24+V54)</f>
        <v>7.6389592965548411E-4</v>
      </c>
      <c r="W70" s="58">
        <f>+('Productos Exportados'!W10+'Productos Importados'!W9)/(W24+W54)</f>
        <v>7.1668304371290664E-4</v>
      </c>
    </row>
    <row r="71" spans="1:23" x14ac:dyDescent="0.25">
      <c r="A71" s="29" t="s">
        <v>5</v>
      </c>
      <c r="B71" s="58">
        <f>+('Productos Exportados'!B11+'Productos Importados'!B10)/(B25+B55)</f>
        <v>6.4658588887903587E-3</v>
      </c>
      <c r="C71" s="58">
        <f>+('Productos Exportados'!C11+'Productos Importados'!C10)/(C25+C55)</f>
        <v>5.3787002455294919E-3</v>
      </c>
      <c r="D71" s="58">
        <f>+('Productos Exportados'!D11+'Productos Importados'!D10)/(D25+D55)</f>
        <v>5.4826667650910389E-3</v>
      </c>
      <c r="E71" s="58">
        <f>+('Productos Exportados'!E11+'Productos Importados'!E10)/(E25+E55)</f>
        <v>7.5130870656827655E-3</v>
      </c>
      <c r="F71" s="58">
        <f>+('Productos Exportados'!F11+'Productos Importados'!F10)/(F25+F55)</f>
        <v>6.2711857620777909E-3</v>
      </c>
      <c r="G71" s="58">
        <f>+('Productos Exportados'!G11+'Productos Importados'!G10)/(G25+G55)</f>
        <v>4.2812149734687936E-3</v>
      </c>
      <c r="H71" s="58">
        <f>+('Productos Exportados'!H11+'Productos Importados'!H10)/(H25+H55)</f>
        <v>2.3408723503794853E-3</v>
      </c>
      <c r="I71" s="58">
        <f>+('Productos Exportados'!I11+'Productos Importados'!I10)/(I25+I55)</f>
        <v>7.0618154167656759E-4</v>
      </c>
      <c r="J71" s="58">
        <f>+('Productos Exportados'!J11+'Productos Importados'!J10)/(J25+J55)</f>
        <v>2.8659024951936213E-4</v>
      </c>
      <c r="K71" s="58">
        <f>+('Productos Exportados'!K11+'Productos Importados'!K10)/(K25+K55)</f>
        <v>5.2972887706840589E-4</v>
      </c>
      <c r="L71" s="58">
        <f>+('Productos Exportados'!L11+'Productos Importados'!L10)/(L25+L55)</f>
        <v>7.7435077541568884E-4</v>
      </c>
      <c r="M71" s="58">
        <f>+('Productos Exportados'!M11+'Productos Importados'!M10)/(M25+M55)</f>
        <v>9.1184661090815459E-4</v>
      </c>
      <c r="N71" s="58">
        <f>+('Productos Exportados'!N11+'Productos Importados'!N10)/(N25+N55)</f>
        <v>1.3409395894444056E-3</v>
      </c>
      <c r="O71" s="58">
        <f>+('Productos Exportados'!O11+'Productos Importados'!O10)/(O25+O55)</f>
        <v>1.8783079573620105E-3</v>
      </c>
      <c r="P71" s="58">
        <f>+('Productos Exportados'!P11+'Productos Importados'!P10)/(P25+P55)</f>
        <v>1.4055087622266815E-3</v>
      </c>
      <c r="Q71" s="58">
        <f>+('Productos Exportados'!Q11+'Productos Importados'!Q10)/(Q25+Q55)</f>
        <v>1.5838638182687451E-3</v>
      </c>
      <c r="R71" s="58">
        <f>+('Productos Exportados'!R11+'Productos Importados'!R10)/(R25+R55)</f>
        <v>1.5307911003059824E-3</v>
      </c>
      <c r="S71" s="58">
        <f>+('Productos Exportados'!S11+'Productos Importados'!S10)/(S25+S55)</f>
        <v>1.7955161984156479E-3</v>
      </c>
      <c r="T71" s="58">
        <f>+('Productos Exportados'!T11+'Productos Importados'!T10)/(T25+T55)</f>
        <v>9.6625323992061021E-4</v>
      </c>
      <c r="U71" s="58">
        <f>+('Productos Exportados'!U11+'Productos Importados'!U10)/(U25+U55)</f>
        <v>6.9455089594651972E-4</v>
      </c>
      <c r="V71" s="58">
        <f>+('Productos Exportados'!V11+'Productos Importados'!V10)/(V25+V55)</f>
        <v>8.0100997101366139E-4</v>
      </c>
      <c r="W71" s="58">
        <f>+('Productos Exportados'!W11+'Productos Importados'!W10)/(W25+W55)</f>
        <v>1.0252398667401784E-3</v>
      </c>
    </row>
    <row r="72" spans="1:23" x14ac:dyDescent="0.25">
      <c r="A72" s="29" t="s">
        <v>8</v>
      </c>
      <c r="B72" s="58">
        <f>+('Productos Exportados'!B12+'Productos Importados'!B11)/(B26+B56)</f>
        <v>5.6106951024850818E-3</v>
      </c>
      <c r="C72" s="58">
        <f>+('Productos Exportados'!C12+'Productos Importados'!C11)/(C26+C56)</f>
        <v>1.744630701141534E-3</v>
      </c>
      <c r="D72" s="58">
        <f>+('Productos Exportados'!D12+'Productos Importados'!D11)/(D26+D56)</f>
        <v>4.1883806703651352E-3</v>
      </c>
      <c r="E72" s="58">
        <f>+('Productos Exportados'!E12+'Productos Importados'!E11)/(E26+E56)</f>
        <v>5.5683963573768672E-4</v>
      </c>
      <c r="F72" s="58">
        <f>+('Productos Exportados'!F12+'Productos Importados'!F11)/(F26+F56)</f>
        <v>1.391727774910764E-3</v>
      </c>
      <c r="G72" s="58">
        <f>+('Productos Exportados'!G12+'Productos Importados'!G11)/(G26+G56)</f>
        <v>3.7953911385726776E-3</v>
      </c>
      <c r="H72" s="58">
        <f>+('Productos Exportados'!H12+'Productos Importados'!H11)/(H26+H56)</f>
        <v>3.0423888112599759E-3</v>
      </c>
      <c r="I72" s="58">
        <f>+('Productos Exportados'!I12+'Productos Importados'!I11)/(I26+I56)</f>
        <v>3.2422241850846331E-3</v>
      </c>
      <c r="J72" s="58">
        <f>+('Productos Exportados'!J12+'Productos Importados'!J11)/(J26+J56)</f>
        <v>4.3475928258241607E-3</v>
      </c>
      <c r="K72" s="58">
        <f>+('Productos Exportados'!K12+'Productos Importados'!K11)/(K26+K56)</f>
        <v>8.8361708982528687E-3</v>
      </c>
      <c r="L72" s="58">
        <f>+('Productos Exportados'!L12+'Productos Importados'!L11)/(L26+L56)</f>
        <v>9.5802868640362977E-3</v>
      </c>
      <c r="M72" s="58">
        <f>+('Productos Exportados'!M12+'Productos Importados'!M11)/(M26+M56)</f>
        <v>4.3327288136028571E-3</v>
      </c>
      <c r="N72" s="58">
        <f>+('Productos Exportados'!N12+'Productos Importados'!N11)/(N26+N56)</f>
        <v>4.2340208261328945E-3</v>
      </c>
      <c r="O72" s="58">
        <f>+('Productos Exportados'!O12+'Productos Importados'!O11)/(O26+O56)</f>
        <v>3.1641498774219743E-3</v>
      </c>
      <c r="P72" s="58">
        <f>+('Productos Exportados'!P12+'Productos Importados'!P11)/(P26+P56)</f>
        <v>5.0921261483131185E-3</v>
      </c>
      <c r="Q72" s="58">
        <f>+('Productos Exportados'!Q12+'Productos Importados'!Q11)/(Q26+Q56)</f>
        <v>1.0152661836843756E-2</v>
      </c>
      <c r="R72" s="58">
        <f>+('Productos Exportados'!R12+'Productos Importados'!R11)/(R26+R56)</f>
        <v>4.4066405778497887E-3</v>
      </c>
      <c r="S72" s="58">
        <f>+('Productos Exportados'!S12+'Productos Importados'!S11)/(S26+S56)</f>
        <v>5.3434266088664955E-3</v>
      </c>
      <c r="T72" s="58">
        <f>+('Productos Exportados'!T12+'Productos Importados'!T11)/(T26+T56)</f>
        <v>8.1723295513482473E-4</v>
      </c>
      <c r="U72" s="58">
        <f>+('Productos Exportados'!U12+'Productos Importados'!U11)/(U26+U56)</f>
        <v>8.3854476513720131E-4</v>
      </c>
      <c r="V72" s="58">
        <f>+('Productos Exportados'!V12+'Productos Importados'!V11)/(V26+V56)</f>
        <v>8.1790841641728987E-4</v>
      </c>
      <c r="W72" s="58">
        <f>+('Productos Exportados'!W12+'Productos Importados'!W11)/(W26+W56)</f>
        <v>6.7079710487029788E-4</v>
      </c>
    </row>
    <row r="73" spans="1:23" x14ac:dyDescent="0.25">
      <c r="A73" s="29" t="s">
        <v>7</v>
      </c>
      <c r="B73" s="58">
        <f>+('Productos Exportados'!B13+'Productos Importados'!B12)/(B27+B57)</f>
        <v>2.566429334612849E-3</v>
      </c>
      <c r="C73" s="58">
        <f>+('Productos Exportados'!C13+'Productos Importados'!C12)/(C27+C57)</f>
        <v>1.1554200678935075E-2</v>
      </c>
      <c r="D73" s="58">
        <f>+('Productos Exportados'!D13+'Productos Importados'!D12)/(D27+D57)</f>
        <v>6.0564215713216499E-3</v>
      </c>
      <c r="E73" s="58">
        <f>+('Productos Exportados'!E13+'Productos Importados'!E12)/(E27+E57)</f>
        <v>6.7022163213420255E-3</v>
      </c>
      <c r="F73" s="58">
        <f>+('Productos Exportados'!F13+'Productos Importados'!F12)/(F27+F57)</f>
        <v>4.1161194106671293E-3</v>
      </c>
      <c r="G73" s="58">
        <f>+('Productos Exportados'!G13+'Productos Importados'!G12)/(G27+G57)</f>
        <v>2.446488974673523E-3</v>
      </c>
      <c r="H73" s="58">
        <f>+('Productos Exportados'!H13+'Productos Importados'!H12)/(H27+H57)</f>
        <v>2.2653429363668339E-3</v>
      </c>
      <c r="I73" s="58">
        <f>+('Productos Exportados'!I13+'Productos Importados'!I12)/(I27+I57)</f>
        <v>1.7067682617653143E-3</v>
      </c>
      <c r="J73" s="58">
        <f>+('Productos Exportados'!J13+'Productos Importados'!J12)/(J27+J57)</f>
        <v>1.7285663661727824E-3</v>
      </c>
      <c r="K73" s="58">
        <f>+('Productos Exportados'!K13+'Productos Importados'!K12)/(K27+K57)</f>
        <v>1.3357413325445204E-3</v>
      </c>
      <c r="L73" s="58">
        <f>+('Productos Exportados'!L13+'Productos Importados'!L12)/(L27+L57)</f>
        <v>2.221318100998417E-3</v>
      </c>
      <c r="M73" s="58">
        <f>+('Productos Exportados'!M13+'Productos Importados'!M12)/(M27+M57)</f>
        <v>2.8877110746056982E-3</v>
      </c>
      <c r="N73" s="58">
        <f>+('Productos Exportados'!N13+'Productos Importados'!N12)/(N27+N57)</f>
        <v>2.7944245105070414E-3</v>
      </c>
      <c r="O73" s="58">
        <f>+('Productos Exportados'!O13+'Productos Importados'!O12)/(O27+O57)</f>
        <v>3.1996550362833197E-3</v>
      </c>
      <c r="P73" s="58">
        <f>+('Productos Exportados'!P13+'Productos Importados'!P12)/(P27+P57)</f>
        <v>3.4297641851032371E-3</v>
      </c>
      <c r="Q73" s="58">
        <f>+('Productos Exportados'!Q13+'Productos Importados'!Q12)/(Q27+Q57)</f>
        <v>3.5630111493367023E-3</v>
      </c>
      <c r="R73" s="58">
        <f>+('Productos Exportados'!R13+'Productos Importados'!R12)/(R27+R57)</f>
        <v>3.1082799864707751E-3</v>
      </c>
      <c r="S73" s="58">
        <f>+('Productos Exportados'!S13+'Productos Importados'!S12)/(S27+S57)</f>
        <v>1.7839364295645505E-3</v>
      </c>
      <c r="T73" s="58">
        <f>+('Productos Exportados'!T13+'Productos Importados'!T12)/(T27+T57)</f>
        <v>2.1424073729461668E-3</v>
      </c>
      <c r="U73" s="58">
        <f>+('Productos Exportados'!U13+'Productos Importados'!U12)/(U27+U57)</f>
        <v>1.1326942632130944E-3</v>
      </c>
      <c r="V73" s="58">
        <f>+('Productos Exportados'!V13+'Productos Importados'!V12)/(V27+V57)</f>
        <v>8.6341422975180315E-4</v>
      </c>
      <c r="W73" s="58">
        <f>+('Productos Exportados'!W13+'Productos Importados'!W12)/(W27+W57)</f>
        <v>1.108452292030775E-3</v>
      </c>
    </row>
    <row r="74" spans="1:23" x14ac:dyDescent="0.25">
      <c r="A74" s="29" t="s">
        <v>9</v>
      </c>
      <c r="B74" s="58">
        <f>+('Productos Exportados'!B14+'Productos Importados'!B13)/(B28+B58)</f>
        <v>2.5577814526370903E-2</v>
      </c>
      <c r="C74" s="58">
        <f>+('Productos Exportados'!C14+'Productos Importados'!C13)/(C28+C58)</f>
        <v>5.7176242419415321E-3</v>
      </c>
      <c r="D74" s="58">
        <f>+('Productos Exportados'!D14+'Productos Importados'!D13)/(D28+D58)</f>
        <v>6.3243206446535584E-3</v>
      </c>
      <c r="E74" s="58">
        <f>+('Productos Exportados'!E14+'Productos Importados'!E13)/(E28+E58)</f>
        <v>9.5980851218408804E-3</v>
      </c>
      <c r="F74" s="58">
        <f>+('Productos Exportados'!F14+'Productos Importados'!F13)/(F28+F58)</f>
        <v>1.6287995821407753E-3</v>
      </c>
      <c r="G74" s="58">
        <f>+('Productos Exportados'!G14+'Productos Importados'!G13)/(G28+G58)</f>
        <v>5.6853830170682691E-3</v>
      </c>
      <c r="H74" s="58">
        <f>+('Productos Exportados'!H14+'Productos Importados'!H13)/(H28+H58)</f>
        <v>1.2610210471618285E-2</v>
      </c>
      <c r="I74" s="58">
        <f>+('Productos Exportados'!I14+'Productos Importados'!I13)/(I28+I58)</f>
        <v>1.7731818534335534E-2</v>
      </c>
      <c r="J74" s="58">
        <f>+('Productos Exportados'!J14+'Productos Importados'!J13)/(J28+J58)</f>
        <v>7.4570930587982811E-3</v>
      </c>
      <c r="K74" s="58">
        <f>+('Productos Exportados'!K14+'Productos Importados'!K13)/(K28+K58)</f>
        <v>3.107540817168537E-3</v>
      </c>
      <c r="L74" s="58">
        <f>+('Productos Exportados'!L14+'Productos Importados'!L13)/(L28+L58)</f>
        <v>6.9037783393916137E-4</v>
      </c>
      <c r="M74" s="58">
        <f>+('Productos Exportados'!M14+'Productos Importados'!M13)/(M28+M58)</f>
        <v>9.5593663211489682E-3</v>
      </c>
      <c r="N74" s="58">
        <f>+('Productos Exportados'!N14+'Productos Importados'!N13)/(N28+N58)</f>
        <v>8.0909495430643141E-3</v>
      </c>
      <c r="O74" s="58">
        <f>+('Productos Exportados'!O14+'Productos Importados'!O13)/(O28+O58)</f>
        <v>1.3504503263492156E-2</v>
      </c>
      <c r="P74" s="58">
        <f>+('Productos Exportados'!P14+'Productos Importados'!P13)/(P28+P58)</f>
        <v>2.6741562873017335E-2</v>
      </c>
      <c r="Q74" s="58">
        <f>+('Productos Exportados'!Q14+'Productos Importados'!Q13)/(Q28+Q58)</f>
        <v>2.1385404075090063E-2</v>
      </c>
      <c r="R74" s="58">
        <f>+('Productos Exportados'!R14+'Productos Importados'!R13)/(R28+R58)</f>
        <v>1.7910495079177607E-2</v>
      </c>
      <c r="S74" s="58">
        <f>+('Productos Exportados'!S14+'Productos Importados'!S13)/(S28+S58)</f>
        <v>2.7743590645964412E-2</v>
      </c>
      <c r="T74" s="58">
        <f>+('Productos Exportados'!T14+'Productos Importados'!T13)/(T28+T58)</f>
        <v>5.1654922376420359E-2</v>
      </c>
      <c r="U74" s="58">
        <f>+('Productos Exportados'!U14+'Productos Importados'!U13)/(U28+U58)</f>
        <v>3.7346027681952401E-2</v>
      </c>
      <c r="V74" s="58">
        <f>+('Productos Exportados'!V14+'Productos Importados'!V13)/(V28+V58)</f>
        <v>2.3869580204502843E-2</v>
      </c>
      <c r="W74" s="58">
        <f>+('Productos Exportados'!W14+'Productos Importados'!W13)/(W28+W58)</f>
        <v>2.6770461367258067E-2</v>
      </c>
    </row>
    <row r="75" spans="1:23" x14ac:dyDescent="0.25">
      <c r="A75" s="29" t="s">
        <v>11</v>
      </c>
      <c r="B75" s="58">
        <f>+('Productos Exportados'!B15+'Productos Importados'!B14)/(B29+B59)</f>
        <v>1.4960671518220383E-2</v>
      </c>
      <c r="C75" s="58">
        <f>+('Productos Exportados'!C15+'Productos Importados'!C14)/(C29+C59)</f>
        <v>3.6634227732849347E-4</v>
      </c>
      <c r="D75" s="58">
        <f>+('Productos Exportados'!D15+'Productos Importados'!D14)/(D29+D59)</f>
        <v>6.9770464847508503E-3</v>
      </c>
      <c r="E75" s="58">
        <f>+('Productos Exportados'!E15+'Productos Importados'!E14)/(E29+E59)</f>
        <v>1.2646282379180248E-2</v>
      </c>
      <c r="F75" s="58">
        <f>+('Productos Exportados'!F15+'Productos Importados'!F14)/(F29+F59)</f>
        <v>9.2180780210979786E-3</v>
      </c>
      <c r="G75" s="58">
        <f>+('Productos Exportados'!G15+'Productos Importados'!G14)/(G29+G59)</f>
        <v>1.5155577968358529E-2</v>
      </c>
      <c r="H75" s="58">
        <f>+('Productos Exportados'!H15+'Productos Importados'!H14)/(H29+H59)</f>
        <v>1.1150258326920473E-2</v>
      </c>
      <c r="I75" s="58">
        <f>+('Productos Exportados'!I15+'Productos Importados'!I14)/(I29+I59)</f>
        <v>6.0764898645628796E-3</v>
      </c>
      <c r="J75" s="58">
        <f>+('Productos Exportados'!J15+'Productos Importados'!J14)/(J29+J59)</f>
        <v>5.361727604115062E-3</v>
      </c>
      <c r="K75" s="58">
        <f>+('Productos Exportados'!K15+'Productos Importados'!K14)/(K29+K59)</f>
        <v>6.4925587106972127E-3</v>
      </c>
      <c r="L75" s="58">
        <f>+('Productos Exportados'!L15+'Productos Importados'!L14)/(L29+L59)</f>
        <v>2.6469296017652588E-3</v>
      </c>
      <c r="M75" s="58">
        <f>+('Productos Exportados'!M15+'Productos Importados'!M14)/(M29+M59)</f>
        <v>1.9544672569061809E-3</v>
      </c>
      <c r="N75" s="58">
        <f>+('Productos Exportados'!N15+'Productos Importados'!N14)/(N29+N59)</f>
        <v>1.2140375914042208E-3</v>
      </c>
      <c r="O75" s="58">
        <f>+('Productos Exportados'!O15+'Productos Importados'!O14)/(O29+O59)</f>
        <v>2.5014366308198886E-3</v>
      </c>
      <c r="P75" s="58">
        <f>+('Productos Exportados'!P15+'Productos Importados'!P14)/(P29+P59)</f>
        <v>4.0866877139703814E-3</v>
      </c>
      <c r="Q75" s="58">
        <f>+('Productos Exportados'!Q15+'Productos Importados'!Q14)/(Q29+Q59)</f>
        <v>5.7840803240433803E-3</v>
      </c>
      <c r="R75" s="58">
        <f>+('Productos Exportados'!R15+'Productos Importados'!R14)/(R29+R59)</f>
        <v>2.2383563321144006E-3</v>
      </c>
      <c r="S75" s="58">
        <f>+('Productos Exportados'!S15+'Productos Importados'!S14)/(S29+S59)</f>
        <v>2.449607313481655E-3</v>
      </c>
      <c r="T75" s="58">
        <f>+('Productos Exportados'!T15+'Productos Importados'!T14)/(T29+T59)</f>
        <v>1.7256192579366855E-3</v>
      </c>
      <c r="U75" s="58">
        <f>+('Productos Exportados'!U15+'Productos Importados'!U14)/(U29+U59)</f>
        <v>1.8364773219092451E-3</v>
      </c>
      <c r="V75" s="58">
        <f>+('Productos Exportados'!V15+'Productos Importados'!V14)/(V29+V59)</f>
        <v>5.571260801503379E-3</v>
      </c>
      <c r="W75" s="58">
        <f>+('Productos Exportados'!W15+'Productos Importados'!W14)/(W29+W59)</f>
        <v>1.1675366819466904E-3</v>
      </c>
    </row>
    <row r="76" spans="1:23" x14ac:dyDescent="0.25">
      <c r="A76" s="29" t="s">
        <v>10</v>
      </c>
      <c r="B76" s="58">
        <f>+('Productos Exportados'!B16+'Productos Importados'!B15)/(B30+B60)</f>
        <v>1.0490934947618728E-3</v>
      </c>
      <c r="C76" s="58">
        <f>+('Productos Exportados'!C16+'Productos Importados'!C15)/(C30+C60)</f>
        <v>3.6394744998063477E-4</v>
      </c>
      <c r="D76" s="58">
        <f>+('Productos Exportados'!D16+'Productos Importados'!D15)/(D30+D60)</f>
        <v>7.5791424101440824E-4</v>
      </c>
      <c r="E76" s="58">
        <f>+('Productos Exportados'!E16+'Productos Importados'!E15)/(E30+E60)</f>
        <v>3.3346657042575695E-3</v>
      </c>
      <c r="F76" s="58">
        <f>+('Productos Exportados'!F16+'Productos Importados'!F15)/(F30+F60)</f>
        <v>1.3435376199424859E-3</v>
      </c>
      <c r="G76" s="58">
        <f>+('Productos Exportados'!G16+'Productos Importados'!G15)/(G30+G60)</f>
        <v>8.51008784143598E-5</v>
      </c>
      <c r="H76" s="58">
        <f>+('Productos Exportados'!H16+'Productos Importados'!H15)/(H30+H60)</f>
        <v>9.1831611775120277E-5</v>
      </c>
      <c r="I76" s="58">
        <f>+('Productos Exportados'!I16+'Productos Importados'!I15)/(I30+I60)</f>
        <v>5.8822240516353599E-5</v>
      </c>
      <c r="J76" s="58">
        <f>+('Productos Exportados'!J16+'Productos Importados'!J15)/(J30+J60)</f>
        <v>3.277075236107581E-4</v>
      </c>
      <c r="K76" s="58">
        <f>+('Productos Exportados'!K16+'Productos Importados'!K15)/(K30+K60)</f>
        <v>1.8204872707010371E-3</v>
      </c>
      <c r="L76" s="58">
        <f>+('Productos Exportados'!L16+'Productos Importados'!L15)/(L30+L60)</f>
        <v>3.488474939552874E-3</v>
      </c>
      <c r="M76" s="58">
        <f>+('Productos Exportados'!M16+'Productos Importados'!M15)/(M30+M60)</f>
        <v>5.2924903719997031E-3</v>
      </c>
      <c r="N76" s="58">
        <f>+('Productos Exportados'!N16+'Productos Importados'!N15)/(N30+N60)</f>
        <v>2.5696768375036102E-3</v>
      </c>
      <c r="O76" s="58">
        <f>+('Productos Exportados'!O16+'Productos Importados'!O15)/(O30+O60)</f>
        <v>6.0148976026255865E-3</v>
      </c>
      <c r="P76" s="58">
        <f>+('Productos Exportados'!P16+'Productos Importados'!P15)/(P30+P60)</f>
        <v>3.1748382218393198E-2</v>
      </c>
      <c r="Q76" s="58">
        <f>+('Productos Exportados'!Q16+'Productos Importados'!Q15)/(Q30+Q60)</f>
        <v>1.8003022236835128E-2</v>
      </c>
      <c r="R76" s="58">
        <f>+('Productos Exportados'!R16+'Productos Importados'!R15)/(R30+R60)</f>
        <v>1.2741030984282515E-2</v>
      </c>
      <c r="S76" s="58">
        <f>+('Productos Exportados'!S16+'Productos Importados'!S15)/(S30+S60)</f>
        <v>1.1359500340658423E-3</v>
      </c>
      <c r="T76" s="58">
        <f>+('Productos Exportados'!T16+'Productos Importados'!T15)/(T30+T60)</f>
        <v>1.1430997225188271E-4</v>
      </c>
      <c r="U76" s="58">
        <f>+('Productos Exportados'!U16+'Productos Importados'!U15)/(U30+U60)</f>
        <v>3.5669477510582221E-3</v>
      </c>
      <c r="V76" s="58">
        <f>+('Productos Exportados'!V16+'Productos Importados'!V15)/(V30+V60)</f>
        <v>2.7446564201170707E-3</v>
      </c>
      <c r="W76" s="58">
        <f>+('Productos Exportados'!W16+'Productos Importados'!W15)/(W30+W60)</f>
        <v>1.5079650542737832E-3</v>
      </c>
    </row>
    <row r="77" spans="1:23" x14ac:dyDescent="0.25">
      <c r="A77" s="29" t="s">
        <v>3</v>
      </c>
      <c r="B77" s="58">
        <f>+('Productos Exportados'!B17+'Productos Importados'!B16)/(B31+B61)</f>
        <v>6.2847000779455986E-3</v>
      </c>
      <c r="C77" s="58">
        <f>+('Productos Exportados'!C17+'Productos Importados'!C16)/(C31+C61)</f>
        <v>1.086043903497199E-2</v>
      </c>
      <c r="D77" s="58">
        <f>+('Productos Exportados'!D17+'Productos Importados'!D16)/(D31+D61)</f>
        <v>6.2485647790604523E-3</v>
      </c>
      <c r="E77" s="58">
        <f>+('Productos Exportados'!E17+'Productos Importados'!E16)/(E31+E61)</f>
        <v>5.5773962827147926E-3</v>
      </c>
      <c r="F77" s="58">
        <f>+('Productos Exportados'!F17+'Productos Importados'!F16)/(F31+F61)</f>
        <v>4.0299688300143074E-3</v>
      </c>
      <c r="G77" s="58">
        <f>+('Productos Exportados'!G17+'Productos Importados'!G16)/(G31+G61)</f>
        <v>2.7036677183791039E-3</v>
      </c>
      <c r="H77" s="58">
        <f>+('Productos Exportados'!H17+'Productos Importados'!H16)/(H31+H61)</f>
        <v>3.2575387792153558E-3</v>
      </c>
      <c r="I77" s="58">
        <f>+('Productos Exportados'!I17+'Productos Importados'!I16)/(I31+I61)</f>
        <v>4.0498138296811087E-3</v>
      </c>
      <c r="J77" s="58">
        <f>+('Productos Exportados'!J17+'Productos Importados'!J16)/(J31+J61)</f>
        <v>4.6947610611565455E-3</v>
      </c>
      <c r="K77" s="58">
        <f>+('Productos Exportados'!K17+'Productos Importados'!K16)/(K31+K61)</f>
        <v>1.1960141764315776E-2</v>
      </c>
      <c r="L77" s="58">
        <f>+('Productos Exportados'!L17+'Productos Importados'!L16)/(L31+L61)</f>
        <v>1.0350293197071475E-2</v>
      </c>
      <c r="M77" s="58">
        <f>+('Productos Exportados'!M17+'Productos Importados'!M16)/(M31+M61)</f>
        <v>1.4760322261796485E-2</v>
      </c>
      <c r="N77" s="58">
        <f>+('Productos Exportados'!N17+'Productos Importados'!N16)/(N31+N61)</f>
        <v>7.9938419402467067E-3</v>
      </c>
      <c r="O77" s="58">
        <f>+('Productos Exportados'!O17+'Productos Importados'!O16)/(O31+O61)</f>
        <v>9.9737276508028178E-3</v>
      </c>
      <c r="P77" s="58">
        <f>+('Productos Exportados'!P17+'Productos Importados'!P16)/(P31+P61)</f>
        <v>6.5181370583189653E-3</v>
      </c>
      <c r="Q77" s="58">
        <f>+('Productos Exportados'!Q17+'Productos Importados'!Q16)/(Q31+Q61)</f>
        <v>9.0284917679794487E-3</v>
      </c>
      <c r="R77" s="58">
        <f>+('Productos Exportados'!R17+'Productos Importados'!R16)/(R31+R61)</f>
        <v>1.3852327492013592E-2</v>
      </c>
      <c r="S77" s="58">
        <f>+('Productos Exportados'!S17+'Productos Importados'!S16)/(S31+S61)</f>
        <v>1.6977151948581518E-2</v>
      </c>
      <c r="T77" s="58">
        <f>+('Productos Exportados'!T17+'Productos Importados'!T16)/(T31+T61)</f>
        <v>1.6952203322737981E-2</v>
      </c>
      <c r="U77" s="58">
        <f>+('Productos Exportados'!U17+'Productos Importados'!U16)/(U31+U61)</f>
        <v>1.5812124015545499E-2</v>
      </c>
      <c r="V77" s="58">
        <f>+('Productos Exportados'!V17+'Productos Importados'!V16)/(V31+V61)</f>
        <v>2.1134187592027242E-2</v>
      </c>
      <c r="W77" s="58">
        <f>+('Productos Exportados'!W17+'Productos Importados'!W16)/(W31+W61)</f>
        <v>1.7190564952561119E-2</v>
      </c>
    </row>
    <row r="78" spans="1:23" ht="15.75" thickBot="1" x14ac:dyDescent="0.3">
      <c r="A78" s="30" t="s">
        <v>6</v>
      </c>
      <c r="B78" s="59">
        <f>+('Productos Exportados'!B18+'Productos Importados'!B17)/(B32+B62)</f>
        <v>2.2064988059773003E-2</v>
      </c>
      <c r="C78" s="59">
        <f>+('Productos Exportados'!C18+'Productos Importados'!C17)/(C32+C62)</f>
        <v>1.5245000821344713E-2</v>
      </c>
      <c r="D78" s="59">
        <f>+('Productos Exportados'!D18+'Productos Importados'!D17)/(D32+D62)</f>
        <v>1.4659153309992229E-2</v>
      </c>
      <c r="E78" s="59">
        <f>+('Productos Exportados'!E18+'Productos Importados'!E17)/(E32+E62)</f>
        <v>2.1428361722171409E-2</v>
      </c>
      <c r="F78" s="59">
        <f>+('Productos Exportados'!F18+'Productos Importados'!F17)/(F32+F62)</f>
        <v>3.9890532921901048E-2</v>
      </c>
      <c r="G78" s="59">
        <f>+('Productos Exportados'!G18+'Productos Importados'!G17)/(G32+G62)</f>
        <v>2.8121745234034441E-2</v>
      </c>
      <c r="H78" s="59">
        <f>+('Productos Exportados'!H18+'Productos Importados'!H17)/(H32+H62)</f>
        <v>3.1742174985010307E-2</v>
      </c>
      <c r="I78" s="59">
        <f>+('Productos Exportados'!I18+'Productos Importados'!I17)/(I32+I62)</f>
        <v>4.2369186264559273E-2</v>
      </c>
      <c r="J78" s="59">
        <f>+('Productos Exportados'!J18+'Productos Importados'!J17)/(J32+J62)</f>
        <v>2.7200520974465885E-2</v>
      </c>
      <c r="K78" s="59">
        <f>+('Productos Exportados'!K18+'Productos Importados'!K17)/(K32+K62)</f>
        <v>1.5333166957238725E-2</v>
      </c>
      <c r="L78" s="59">
        <f>+('Productos Exportados'!L18+'Productos Importados'!L17)/(L32+L62)</f>
        <v>8.9713788534246403E-3</v>
      </c>
      <c r="M78" s="59">
        <f>+('Productos Exportados'!M18+'Productos Importados'!M17)/(M32+M62)</f>
        <v>9.9758121301449058E-3</v>
      </c>
      <c r="N78" s="59">
        <f>+('Productos Exportados'!N18+'Productos Importados'!N17)/(N32+N62)</f>
        <v>3.7737862702503151E-3</v>
      </c>
      <c r="O78" s="59">
        <f>+('Productos Exportados'!O18+'Productos Importados'!O17)/(O32+O62)</f>
        <v>4.9874369364725077E-3</v>
      </c>
      <c r="P78" s="59">
        <f>+('Productos Exportados'!P18+'Productos Importados'!P17)/(P32+P62)</f>
        <v>4.7236225704863364E-3</v>
      </c>
      <c r="Q78" s="59">
        <f>+('Productos Exportados'!Q18+'Productos Importados'!Q17)/(Q32+Q62)</f>
        <v>2.5000752428630934E-3</v>
      </c>
      <c r="R78" s="59">
        <f>+('Productos Exportados'!R18+'Productos Importados'!R17)/(R32+R62)</f>
        <v>5.9092341313121827E-3</v>
      </c>
      <c r="S78" s="59">
        <f>+('Productos Exportados'!S18+'Productos Importados'!S17)/(S32+S62)</f>
        <v>6.0571441328002486E-3</v>
      </c>
      <c r="T78" s="59">
        <f>+('Productos Exportados'!T18+'Productos Importados'!T17)/(T32+T62)</f>
        <v>3.298031720230769E-3</v>
      </c>
      <c r="U78" s="59">
        <f>+('Productos Exportados'!U18+'Productos Importados'!U17)/(U32+U62)</f>
        <v>5.3528666787116047E-3</v>
      </c>
      <c r="V78" s="59">
        <f>+('Productos Exportados'!V18+'Productos Importados'!V17)/(V32+V62)</f>
        <v>2.0659014613971815E-3</v>
      </c>
      <c r="W78" s="59">
        <f>+('Productos Exportados'!W18+'Productos Importados'!W17)/(W32+W62)</f>
        <v>1.5715025931239042E-3</v>
      </c>
    </row>
  </sheetData>
  <mergeCells count="2">
    <mergeCell ref="A4:A5"/>
    <mergeCell ref="A35:A36"/>
  </mergeCells>
  <conditionalFormatting sqref="B7:W7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B22:W22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B38:W38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B52:W52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B68:W68">
    <cfRule type="iconSet" priority="1">
      <iconSet iconSet="3Arrows">
        <cfvo type="percent" val="0"/>
        <cfvo type="percent" val="33"/>
        <cfvo type="percent" val="67"/>
      </iconSet>
    </cfRule>
  </conditionalFormatting>
  <hyperlinks>
    <hyperlink ref="B54" r:id="rId1" display="https://datos.bancomundial.org/indicador/NY.GDP.MKTP.CD?locations=CO"/>
  </hyperlinks>
  <pageMargins left="0.7" right="0.7" top="0.75" bottom="0.75" header="0.3" footer="0.3"/>
  <ignoredErrors>
    <ignoredError sqref="B22:W22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showGridLines="0" workbookViewId="0">
      <pane xSplit="1" topLeftCell="B1" activePane="topRight" state="frozen"/>
      <selection pane="topRight" activeCell="B36" sqref="B36"/>
    </sheetView>
  </sheetViews>
  <sheetFormatPr baseColWidth="10" defaultRowHeight="15" x14ac:dyDescent="0.25"/>
  <cols>
    <col min="1" max="1" width="45.7109375" style="1" bestFit="1" customWidth="1"/>
    <col min="2" max="2" width="13.85546875" style="1" customWidth="1"/>
    <col min="3" max="11" width="12.7109375" style="1" bestFit="1" customWidth="1"/>
    <col min="12" max="23" width="13.7109375" style="1" bestFit="1" customWidth="1"/>
    <col min="24" max="16384" width="11.42578125" style="1"/>
  </cols>
  <sheetData>
    <row r="1" spans="1:23" s="8" customFormat="1" x14ac:dyDescent="0.25"/>
    <row r="2" spans="1:23" s="8" customFormat="1" x14ac:dyDescent="0.25"/>
    <row r="3" spans="1:23" s="8" customFormat="1" x14ac:dyDescent="0.25"/>
    <row r="4" spans="1:23" ht="18.75" x14ac:dyDescent="0.25">
      <c r="A4" s="68" t="s">
        <v>31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</row>
    <row r="5" spans="1:23" x14ac:dyDescent="0.25">
      <c r="A5" s="68"/>
    </row>
    <row r="6" spans="1:23" ht="15.75" thickBot="1" x14ac:dyDescent="0.3">
      <c r="A6" s="32" t="s">
        <v>0</v>
      </c>
      <c r="B6" s="32">
        <v>1995</v>
      </c>
      <c r="C6" s="32">
        <v>1996</v>
      </c>
      <c r="D6" s="32">
        <v>1997</v>
      </c>
      <c r="E6" s="32">
        <v>1998</v>
      </c>
      <c r="F6" s="32">
        <v>1999</v>
      </c>
      <c r="G6" s="32">
        <v>2000</v>
      </c>
      <c r="H6" s="32">
        <v>2001</v>
      </c>
      <c r="I6" s="32">
        <v>2002</v>
      </c>
      <c r="J6" s="32">
        <v>2003</v>
      </c>
      <c r="K6" s="32">
        <v>2004</v>
      </c>
      <c r="L6" s="32">
        <v>2005</v>
      </c>
      <c r="M6" s="32">
        <v>2006</v>
      </c>
      <c r="N6" s="32">
        <v>2007</v>
      </c>
      <c r="O6" s="32">
        <v>2008</v>
      </c>
      <c r="P6" s="32">
        <v>2009</v>
      </c>
      <c r="Q6" s="32">
        <v>2010</v>
      </c>
      <c r="R6" s="32">
        <v>2011</v>
      </c>
      <c r="S6" s="32">
        <v>2012</v>
      </c>
      <c r="T6" s="32">
        <v>2013</v>
      </c>
      <c r="U6" s="32">
        <v>2014</v>
      </c>
      <c r="V6" s="32">
        <v>2015</v>
      </c>
      <c r="W6" s="32">
        <v>2016</v>
      </c>
    </row>
    <row r="7" spans="1:23" x14ac:dyDescent="0.25">
      <c r="A7" s="35" t="s">
        <v>1</v>
      </c>
      <c r="B7" s="57">
        <f>+SUM(B8:B17)</f>
        <v>1.0000000000000002</v>
      </c>
      <c r="C7" s="57">
        <f t="shared" ref="C7:W7" si="0">+SUM(C8:C17)</f>
        <v>1.0000000000000002</v>
      </c>
      <c r="D7" s="57">
        <f t="shared" si="0"/>
        <v>1.0000000000000002</v>
      </c>
      <c r="E7" s="57">
        <f t="shared" si="0"/>
        <v>0.99999999999999989</v>
      </c>
      <c r="F7" s="57">
        <f t="shared" si="0"/>
        <v>1</v>
      </c>
      <c r="G7" s="57">
        <f t="shared" si="0"/>
        <v>1.0000000000000002</v>
      </c>
      <c r="H7" s="57">
        <f t="shared" si="0"/>
        <v>0.99999999999999989</v>
      </c>
      <c r="I7" s="57">
        <f t="shared" si="0"/>
        <v>1</v>
      </c>
      <c r="J7" s="57">
        <f t="shared" si="0"/>
        <v>1</v>
      </c>
      <c r="K7" s="57">
        <f t="shared" si="0"/>
        <v>1</v>
      </c>
      <c r="L7" s="57">
        <f t="shared" si="0"/>
        <v>1.0000000000000002</v>
      </c>
      <c r="M7" s="57">
        <f t="shared" si="0"/>
        <v>1</v>
      </c>
      <c r="N7" s="57">
        <f t="shared" si="0"/>
        <v>0.99999999999999989</v>
      </c>
      <c r="O7" s="57">
        <f t="shared" si="0"/>
        <v>0.99999999999999978</v>
      </c>
      <c r="P7" s="57">
        <f t="shared" si="0"/>
        <v>1.0000000000000002</v>
      </c>
      <c r="Q7" s="57">
        <f t="shared" si="0"/>
        <v>1.0000000000000002</v>
      </c>
      <c r="R7" s="57">
        <f t="shared" si="0"/>
        <v>1</v>
      </c>
      <c r="S7" s="57">
        <f t="shared" si="0"/>
        <v>1.0000000000000002</v>
      </c>
      <c r="T7" s="57">
        <f t="shared" si="0"/>
        <v>1</v>
      </c>
      <c r="U7" s="57">
        <f t="shared" si="0"/>
        <v>0.99999999999999989</v>
      </c>
      <c r="V7" s="57">
        <f t="shared" si="0"/>
        <v>1</v>
      </c>
      <c r="W7" s="57">
        <f t="shared" si="0"/>
        <v>1</v>
      </c>
    </row>
    <row r="8" spans="1:23" x14ac:dyDescent="0.25">
      <c r="A8" s="29" t="s">
        <v>2</v>
      </c>
      <c r="B8" s="58">
        <f>+'Productos Exportados'!B9/'Productos Exportados'!B$8</f>
        <v>1.5727777617307436E-2</v>
      </c>
      <c r="C8" s="58">
        <f>+'Productos Exportados'!C9/'Productos Exportados'!C$8</f>
        <v>3.0490386920980047E-2</v>
      </c>
      <c r="D8" s="58">
        <f>+'Productos Exportados'!D9/'Productos Exportados'!D$8</f>
        <v>0.10309068856916995</v>
      </c>
      <c r="E8" s="58">
        <f>+'Productos Exportados'!E9/'Productos Exportados'!E$8</f>
        <v>1.7955939105435723E-2</v>
      </c>
      <c r="F8" s="58">
        <f>+'Productos Exportados'!F9/'Productos Exportados'!F$8</f>
        <v>1.340538430413171E-2</v>
      </c>
      <c r="G8" s="58">
        <f>+'Productos Exportados'!G9/'Productos Exportados'!G$8</f>
        <v>0</v>
      </c>
      <c r="H8" s="58">
        <f>+'Productos Exportados'!H9/'Productos Exportados'!H$8</f>
        <v>3.2461138606897776E-2</v>
      </c>
      <c r="I8" s="58">
        <f>+'Productos Exportados'!I9/'Productos Exportados'!I$8</f>
        <v>0.28439538808498049</v>
      </c>
      <c r="J8" s="58">
        <f>+'Productos Exportados'!J9/'Productos Exportados'!J$8</f>
        <v>0.14761105362002225</v>
      </c>
      <c r="K8" s="58">
        <f>+'Productos Exportados'!K9/'Productos Exportados'!K$8</f>
        <v>6.8080045460797711E-2</v>
      </c>
      <c r="L8" s="58">
        <f>+'Productos Exportados'!L9/'Productos Exportados'!L$8</f>
        <v>0</v>
      </c>
      <c r="M8" s="58">
        <f>+'Productos Exportados'!M9/'Productos Exportados'!M$8</f>
        <v>0</v>
      </c>
      <c r="N8" s="58">
        <f>+'Productos Exportados'!N9/'Productos Exportados'!N$8</f>
        <v>1.8473181123615557E-5</v>
      </c>
      <c r="O8" s="58">
        <f>+'Productos Exportados'!O9/'Productos Exportados'!O$8</f>
        <v>3.5166650850977116E-2</v>
      </c>
      <c r="P8" s="58">
        <f>+'Productos Exportados'!P9/'Productos Exportados'!P$8</f>
        <v>0.21888136198569924</v>
      </c>
      <c r="Q8" s="58">
        <f>+'Productos Exportados'!Q9/'Productos Exportados'!Q$8</f>
        <v>7.3713568719442221E-2</v>
      </c>
      <c r="R8" s="58">
        <f>+'Productos Exportados'!R9/'Productos Exportados'!R$8</f>
        <v>4.7384438625868108E-2</v>
      </c>
      <c r="S8" s="58">
        <f>+'Productos Exportados'!S9/'Productos Exportados'!S$8</f>
        <v>9.7149394203649125E-2</v>
      </c>
      <c r="T8" s="58">
        <f>+'Productos Exportados'!T9/'Productos Exportados'!T$8</f>
        <v>0.37228151112298141</v>
      </c>
      <c r="U8" s="58">
        <f>+'Productos Exportados'!U9/'Productos Exportados'!U$8</f>
        <v>0.34679813069993565</v>
      </c>
      <c r="V8" s="58">
        <f>+'Productos Exportados'!V9/'Productos Exportados'!V$8</f>
        <v>0.41027882267517934</v>
      </c>
      <c r="W8" s="58">
        <f>+'Productos Exportados'!W9/'Productos Exportados'!W$8</f>
        <v>0.49446189944625468</v>
      </c>
    </row>
    <row r="9" spans="1:23" x14ac:dyDescent="0.25">
      <c r="A9" s="29" t="s">
        <v>4</v>
      </c>
      <c r="B9" s="58">
        <f>+'Productos Exportados'!B10/'Productos Exportados'!B$8</f>
        <v>0.57862024002201584</v>
      </c>
      <c r="C9" s="58">
        <f>+'Productos Exportados'!C10/'Productos Exportados'!C$8</f>
        <v>0.68292173746972995</v>
      </c>
      <c r="D9" s="58">
        <f>+'Productos Exportados'!D10/'Productos Exportados'!D$8</f>
        <v>0.60282341768099423</v>
      </c>
      <c r="E9" s="58">
        <f>+'Productos Exportados'!E10/'Productos Exportados'!E$8</f>
        <v>0.53971292647387392</v>
      </c>
      <c r="F9" s="58">
        <f>+'Productos Exportados'!F10/'Productos Exportados'!F$8</f>
        <v>0.51640654555582732</v>
      </c>
      <c r="G9" s="58">
        <f>+'Productos Exportados'!G10/'Productos Exportados'!G$8</f>
        <v>0.51696316213472215</v>
      </c>
      <c r="H9" s="58">
        <f>+'Productos Exportados'!H10/'Productos Exportados'!H$8</f>
        <v>0.49211182309208451</v>
      </c>
      <c r="I9" s="58">
        <f>+'Productos Exportados'!I10/'Productos Exportados'!I$8</f>
        <v>0.50669073863299008</v>
      </c>
      <c r="J9" s="58">
        <f>+'Productos Exportados'!J10/'Productos Exportados'!J$8</f>
        <v>0.75452838143421108</v>
      </c>
      <c r="K9" s="58">
        <f>+'Productos Exportados'!K10/'Productos Exportados'!K$8</f>
        <v>0.7382419509240129</v>
      </c>
      <c r="L9" s="58">
        <f>+'Productos Exportados'!L10/'Productos Exportados'!L$8</f>
        <v>0.72972936065403848</v>
      </c>
      <c r="M9" s="58">
        <f>+'Productos Exportados'!M10/'Productos Exportados'!M$8</f>
        <v>0.49242939689051818</v>
      </c>
      <c r="N9" s="58">
        <f>+'Productos Exportados'!N10/'Productos Exportados'!N$8</f>
        <v>0.52263522368582482</v>
      </c>
      <c r="O9" s="58">
        <f>+'Productos Exportados'!O10/'Productos Exportados'!O$8</f>
        <v>0.56984738789932265</v>
      </c>
      <c r="P9" s="58">
        <f>+'Productos Exportados'!P10/'Productos Exportados'!P$8</f>
        <v>0.47993515206851139</v>
      </c>
      <c r="Q9" s="58">
        <f>+'Productos Exportados'!Q10/'Productos Exportados'!Q$8</f>
        <v>0.31872512363894595</v>
      </c>
      <c r="R9" s="58">
        <f>+'Productos Exportados'!R10/'Productos Exportados'!R$8</f>
        <v>0.36066285854715685</v>
      </c>
      <c r="S9" s="58">
        <f>+'Productos Exportados'!S10/'Productos Exportados'!S$8</f>
        <v>0.24874832735743418</v>
      </c>
      <c r="T9" s="58">
        <f>+'Productos Exportados'!T10/'Productos Exportados'!T$8</f>
        <v>0.14984100094714828</v>
      </c>
      <c r="U9" s="58">
        <f>+'Productos Exportados'!U10/'Productos Exportados'!U$8</f>
        <v>0.16486392875207118</v>
      </c>
      <c r="V9" s="58">
        <f>+'Productos Exportados'!V10/'Productos Exportados'!V$8</f>
        <v>0.1635388925417687</v>
      </c>
      <c r="W9" s="58">
        <f>+'Productos Exportados'!W10/'Productos Exportados'!W$8</f>
        <v>0.14014088464449934</v>
      </c>
    </row>
    <row r="10" spans="1:23" x14ac:dyDescent="0.25">
      <c r="A10" s="29" t="s">
        <v>5</v>
      </c>
      <c r="B10" s="58">
        <f>+'Productos Exportados'!B11/'Productos Exportados'!B$8</f>
        <v>0.25169665645757877</v>
      </c>
      <c r="C10" s="58">
        <f>+'Productos Exportados'!C11/'Productos Exportados'!C$8</f>
        <v>0.23626866846003738</v>
      </c>
      <c r="D10" s="58">
        <f>+'Productos Exportados'!D11/'Productos Exportados'!D$8</f>
        <v>0.21032294075233191</v>
      </c>
      <c r="E10" s="58">
        <f>+'Productos Exportados'!E11/'Productos Exportados'!E$8</f>
        <v>0.32623715744209575</v>
      </c>
      <c r="F10" s="58">
        <f>+'Productos Exportados'!F11/'Productos Exportados'!F$8</f>
        <v>0.39574920472352015</v>
      </c>
      <c r="G10" s="58">
        <f>+'Productos Exportados'!G11/'Productos Exportados'!G$8</f>
        <v>0.36616418144326862</v>
      </c>
      <c r="H10" s="58">
        <f>+'Productos Exportados'!H11/'Productos Exportados'!H$8</f>
        <v>0.33508022349614153</v>
      </c>
      <c r="I10" s="58">
        <f>+'Productos Exportados'!I11/'Productos Exportados'!I$8</f>
        <v>0.18573152310536417</v>
      </c>
      <c r="J10" s="58">
        <f>+'Productos Exportados'!J11/'Productos Exportados'!J$8</f>
        <v>2.1305430991529647E-2</v>
      </c>
      <c r="K10" s="58">
        <f>+'Productos Exportados'!K11/'Productos Exportados'!K$8</f>
        <v>0.12703389135814133</v>
      </c>
      <c r="L10" s="58">
        <f>+'Productos Exportados'!L11/'Productos Exportados'!L$8</f>
        <v>0.24226631666435969</v>
      </c>
      <c r="M10" s="58">
        <f>+'Productos Exportados'!M11/'Productos Exportados'!M$8</f>
        <v>0.10715796885102176</v>
      </c>
      <c r="N10" s="58">
        <f>+'Productos Exportados'!N11/'Productos Exportados'!N$8</f>
        <v>0.19949362570686058</v>
      </c>
      <c r="O10" s="58">
        <f>+'Productos Exportados'!O11/'Productos Exportados'!O$8</f>
        <v>0.19174755926697062</v>
      </c>
      <c r="P10" s="58">
        <f>+'Productos Exportados'!P11/'Productos Exportados'!P$8</f>
        <v>0.11575081465773741</v>
      </c>
      <c r="Q10" s="58">
        <f>+'Productos Exportados'!Q11/'Productos Exportados'!Q$8</f>
        <v>0.13736789170332445</v>
      </c>
      <c r="R10" s="58">
        <f>+'Productos Exportados'!R11/'Productos Exportados'!R$8</f>
        <v>8.2018446826225749E-2</v>
      </c>
      <c r="S10" s="58">
        <f>+'Productos Exportados'!S11/'Productos Exportados'!S$8</f>
        <v>0.10900361646081992</v>
      </c>
      <c r="T10" s="58">
        <f>+'Productos Exportados'!T11/'Productos Exportados'!T$8</f>
        <v>5.1218715935757678E-2</v>
      </c>
      <c r="U10" s="58">
        <f>+'Productos Exportados'!U11/'Productos Exportados'!U$8</f>
        <v>3.3267319475449184E-2</v>
      </c>
      <c r="V10" s="58">
        <f>+'Productos Exportados'!V11/'Productos Exportados'!V$8</f>
        <v>4.1579839753211049E-2</v>
      </c>
      <c r="W10" s="58">
        <f>+'Productos Exportados'!W11/'Productos Exportados'!W$8</f>
        <v>6.3365680778845218E-2</v>
      </c>
    </row>
    <row r="11" spans="1:23" x14ac:dyDescent="0.25">
      <c r="A11" s="29" t="s">
        <v>8</v>
      </c>
      <c r="B11" s="58">
        <f>+'Productos Exportados'!B12/'Productos Exportados'!B$8</f>
        <v>9.2050020616030477E-5</v>
      </c>
      <c r="C11" s="58">
        <f>+'Productos Exportados'!C12/'Productos Exportados'!C$8</f>
        <v>0</v>
      </c>
      <c r="D11" s="58">
        <f>+'Productos Exportados'!D12/'Productos Exportados'!D$8</f>
        <v>0</v>
      </c>
      <c r="E11" s="58">
        <f>+'Productos Exportados'!E12/'Productos Exportados'!E$8</f>
        <v>0</v>
      </c>
      <c r="F11" s="58">
        <f>+'Productos Exportados'!F12/'Productos Exportados'!F$8</f>
        <v>3.2689399712921914E-3</v>
      </c>
      <c r="G11" s="58">
        <f>+'Productos Exportados'!G12/'Productos Exportados'!G$8</f>
        <v>1.0626062074904388E-4</v>
      </c>
      <c r="H11" s="58">
        <f>+'Productos Exportados'!H12/'Productos Exportados'!H$8</f>
        <v>1.2205388116193561E-3</v>
      </c>
      <c r="I11" s="58">
        <f>+'Productos Exportados'!I12/'Productos Exportados'!I$8</f>
        <v>5.8368480215601089E-4</v>
      </c>
      <c r="J11" s="58">
        <f>+'Productos Exportados'!J12/'Productos Exportados'!J$8</f>
        <v>5.1910620520485996E-3</v>
      </c>
      <c r="K11" s="58">
        <f>+'Productos Exportados'!K12/'Productos Exportados'!K$8</f>
        <v>6.0855224309855913E-4</v>
      </c>
      <c r="L11" s="58">
        <f>+'Productos Exportados'!L12/'Productos Exportados'!L$8</f>
        <v>3.5244379862163317E-3</v>
      </c>
      <c r="M11" s="58">
        <f>+'Productos Exportados'!M12/'Productos Exportados'!M$8</f>
        <v>1.5198751603654468E-3</v>
      </c>
      <c r="N11" s="58">
        <f>+'Productos Exportados'!N12/'Productos Exportados'!N$8</f>
        <v>8.2257938588174936E-5</v>
      </c>
      <c r="O11" s="58">
        <f>+'Productos Exportados'!O12/'Productos Exportados'!O$8</f>
        <v>4.0274188236476174E-4</v>
      </c>
      <c r="P11" s="58">
        <f>+'Productos Exportados'!P12/'Productos Exportados'!P$8</f>
        <v>5.7296148030630361E-4</v>
      </c>
      <c r="Q11" s="58">
        <f>+'Productos Exportados'!Q12/'Productos Exportados'!Q$8</f>
        <v>1.8878431708525222E-3</v>
      </c>
      <c r="R11" s="58">
        <f>+'Productos Exportados'!R12/'Productos Exportados'!R$8</f>
        <v>5.2685465164133019E-4</v>
      </c>
      <c r="S11" s="58">
        <f>+'Productos Exportados'!S12/'Productos Exportados'!S$8</f>
        <v>8.2033589335060036E-4</v>
      </c>
      <c r="T11" s="58">
        <f>+'Productos Exportados'!T12/'Productos Exportados'!T$8</f>
        <v>2.2194110647659583E-3</v>
      </c>
      <c r="U11" s="58">
        <f>+'Productos Exportados'!U12/'Productos Exportados'!U$8</f>
        <v>9.9699658709965951E-3</v>
      </c>
      <c r="V11" s="58">
        <f>+'Productos Exportados'!V12/'Productos Exportados'!V$8</f>
        <v>9.9458675302034338E-3</v>
      </c>
      <c r="W11" s="58">
        <f>+'Productos Exportados'!W12/'Productos Exportados'!W$8</f>
        <v>5.3598137711556573E-3</v>
      </c>
    </row>
    <row r="12" spans="1:23" x14ac:dyDescent="0.25">
      <c r="A12" s="29" t="s">
        <v>7</v>
      </c>
      <c r="B12" s="58">
        <f>+'Productos Exportados'!B13/'Productos Exportados'!B$8</f>
        <v>3.2382562424991138E-3</v>
      </c>
      <c r="C12" s="58">
        <f>+'Productos Exportados'!C13/'Productos Exportados'!C$8</f>
        <v>2.0574474617341586E-2</v>
      </c>
      <c r="D12" s="58">
        <f>+'Productos Exportados'!D13/'Productos Exportados'!D$8</f>
        <v>3.8902638312108835E-2</v>
      </c>
      <c r="E12" s="58">
        <f>+'Productos Exportados'!E13/'Productos Exportados'!E$8</f>
        <v>6.6247148675641965E-2</v>
      </c>
      <c r="F12" s="58">
        <f>+'Productos Exportados'!F13/'Productos Exportados'!F$8</f>
        <v>3.1122422684651631E-2</v>
      </c>
      <c r="G12" s="58">
        <f>+'Productos Exportados'!G13/'Productos Exportados'!G$8</f>
        <v>4.040878885844641E-3</v>
      </c>
      <c r="H12" s="58">
        <f>+'Productos Exportados'!H13/'Productos Exportados'!H$8</f>
        <v>8.8604481224116727E-3</v>
      </c>
      <c r="I12" s="58">
        <f>+'Productos Exportados'!I13/'Productos Exportados'!I$8</f>
        <v>2.9083604797083993E-3</v>
      </c>
      <c r="J12" s="58">
        <f>+'Productos Exportados'!J13/'Productos Exportados'!J$8</f>
        <v>5.7491088881223408E-5</v>
      </c>
      <c r="K12" s="58">
        <f>+'Productos Exportados'!K13/'Productos Exportados'!K$8</f>
        <v>6.0514824082551922E-3</v>
      </c>
      <c r="L12" s="58">
        <f>+'Productos Exportados'!L13/'Productos Exportados'!L$8</f>
        <v>8.6019129293740636E-3</v>
      </c>
      <c r="M12" s="58">
        <f>+'Productos Exportados'!M13/'Productos Exportados'!M$8</f>
        <v>6.9139087194797888E-2</v>
      </c>
      <c r="N12" s="58">
        <f>+'Productos Exportados'!N13/'Productos Exportados'!N$8</f>
        <v>1.9714718315357416E-2</v>
      </c>
      <c r="O12" s="58">
        <f>+'Productos Exportados'!O13/'Productos Exportados'!O$8</f>
        <v>4.3225954104729618E-2</v>
      </c>
      <c r="P12" s="58">
        <f>+'Productos Exportados'!P13/'Productos Exportados'!P$8</f>
        <v>0.10059070733172373</v>
      </c>
      <c r="Q12" s="58">
        <f>+'Productos Exportados'!Q13/'Productos Exportados'!Q$8</f>
        <v>0.15135727819149977</v>
      </c>
      <c r="R12" s="58">
        <f>+'Productos Exportados'!R13/'Productos Exportados'!R$8</f>
        <v>9.3178791041409942E-2</v>
      </c>
      <c r="S12" s="58">
        <f>+'Productos Exportados'!S13/'Productos Exportados'!S$8</f>
        <v>3.6538837815846478E-2</v>
      </c>
      <c r="T12" s="58">
        <f>+'Productos Exportados'!T13/'Productos Exportados'!T$8</f>
        <v>4.6855306468465578E-2</v>
      </c>
      <c r="U12" s="58">
        <f>+'Productos Exportados'!U13/'Productos Exportados'!U$8</f>
        <v>3.67690286670787E-2</v>
      </c>
      <c r="V12" s="58">
        <f>+'Productos Exportados'!V13/'Productos Exportados'!V$8</f>
        <v>1.8169208409256753E-2</v>
      </c>
      <c r="W12" s="58">
        <f>+'Productos Exportados'!W13/'Productos Exportados'!W$8</f>
        <v>1.846069448342896E-2</v>
      </c>
    </row>
    <row r="13" spans="1:23" x14ac:dyDescent="0.25">
      <c r="A13" s="29" t="s">
        <v>9</v>
      </c>
      <c r="B13" s="58">
        <f>+'Productos Exportados'!B14/'Productos Exportados'!B$8</f>
        <v>1.2617201101680041E-2</v>
      </c>
      <c r="C13" s="58">
        <f>+'Productos Exportados'!C14/'Productos Exportados'!C$8</f>
        <v>6.6218137241169711E-3</v>
      </c>
      <c r="D13" s="58">
        <f>+'Productos Exportados'!D14/'Productos Exportados'!D$8</f>
        <v>6.541572616246715E-3</v>
      </c>
      <c r="E13" s="58">
        <f>+'Productos Exportados'!E14/'Productos Exportados'!E$8</f>
        <v>0</v>
      </c>
      <c r="F13" s="58">
        <f>+'Productos Exportados'!F14/'Productos Exportados'!F$8</f>
        <v>2.1371856039879513E-4</v>
      </c>
      <c r="G13" s="58">
        <f>+'Productos Exportados'!G14/'Productos Exportados'!G$8</f>
        <v>7.2958542206293534E-3</v>
      </c>
      <c r="H13" s="58">
        <f>+'Productos Exportados'!H14/'Productos Exportados'!H$8</f>
        <v>3.6455060919939053E-2</v>
      </c>
      <c r="I13" s="58">
        <f>+'Productos Exportados'!I14/'Productos Exportados'!I$8</f>
        <v>0</v>
      </c>
      <c r="J13" s="58">
        <f>+'Productos Exportados'!J14/'Productos Exportados'!J$8</f>
        <v>0</v>
      </c>
      <c r="K13" s="58">
        <f>+'Productos Exportados'!K14/'Productos Exportados'!K$8</f>
        <v>2.5311883024588012E-2</v>
      </c>
      <c r="L13" s="58">
        <f>+'Productos Exportados'!L14/'Productos Exportados'!L$8</f>
        <v>0</v>
      </c>
      <c r="M13" s="58">
        <f>+'Productos Exportados'!M14/'Productos Exportados'!M$8</f>
        <v>0</v>
      </c>
      <c r="N13" s="58">
        <f>+'Productos Exportados'!N14/'Productos Exportados'!N$8</f>
        <v>2.4482193247599184E-3</v>
      </c>
      <c r="O13" s="58">
        <f>+'Productos Exportados'!O14/'Productos Exportados'!O$8</f>
        <v>9.6457936778176545E-2</v>
      </c>
      <c r="P13" s="58">
        <f>+'Productos Exportados'!P14/'Productos Exportados'!P$8</f>
        <v>2.5950928522285602E-2</v>
      </c>
      <c r="Q13" s="58">
        <f>+'Productos Exportados'!Q14/'Productos Exportados'!Q$8</f>
        <v>1.8812064578837214E-2</v>
      </c>
      <c r="R13" s="58">
        <f>+'Productos Exportados'!R14/'Productos Exportados'!R$8</f>
        <v>1.2161355009117233E-2</v>
      </c>
      <c r="S13" s="58">
        <f>+'Productos Exportados'!S14/'Productos Exportados'!S$8</f>
        <v>4.238879928197061E-3</v>
      </c>
      <c r="T13" s="58">
        <f>+'Productos Exportados'!T14/'Productos Exportados'!T$8</f>
        <v>4.0508476392891665E-3</v>
      </c>
      <c r="U13" s="58">
        <f>+'Productos Exportados'!U14/'Productos Exportados'!U$8</f>
        <v>1.3647994178871992E-2</v>
      </c>
      <c r="V13" s="58">
        <f>+'Productos Exportados'!V14/'Productos Exportados'!V$8</f>
        <v>3.4313675359183694E-3</v>
      </c>
      <c r="W13" s="58">
        <f>+'Productos Exportados'!W14/'Productos Exportados'!W$8</f>
        <v>2.4994642773219647E-3</v>
      </c>
    </row>
    <row r="14" spans="1:23" x14ac:dyDescent="0.25">
      <c r="A14" s="29" t="s">
        <v>11</v>
      </c>
      <c r="B14" s="58">
        <f>+'Productos Exportados'!B15/'Productos Exportados'!B$8</f>
        <v>0.10275472383248038</v>
      </c>
      <c r="C14" s="58">
        <f>+'Productos Exportados'!C15/'Productos Exportados'!C$8</f>
        <v>5.2698431722279761E-5</v>
      </c>
      <c r="D14" s="58">
        <f>+'Productos Exportados'!D15/'Productos Exportados'!D$8</f>
        <v>1.7972527724542588E-2</v>
      </c>
      <c r="E14" s="58">
        <f>+'Productos Exportados'!E15/'Productos Exportados'!E$8</f>
        <v>3.8759602458763899E-2</v>
      </c>
      <c r="F14" s="58">
        <f>+'Productos Exportados'!F15/'Productos Exportados'!F$8</f>
        <v>3.5958339684214108E-2</v>
      </c>
      <c r="G14" s="58">
        <f>+'Productos Exportados'!G15/'Productos Exportados'!G$8</f>
        <v>9.2237760830861729E-2</v>
      </c>
      <c r="H14" s="58">
        <f>+'Productos Exportados'!H15/'Productos Exportados'!H$8</f>
        <v>8.0379069154007415E-2</v>
      </c>
      <c r="I14" s="58">
        <f>+'Productos Exportados'!I15/'Productos Exportados'!I$8</f>
        <v>0</v>
      </c>
      <c r="J14" s="58">
        <f>+'Productos Exportados'!J15/'Productos Exportados'!J$8</f>
        <v>0</v>
      </c>
      <c r="K14" s="58">
        <f>+'Productos Exportados'!K15/'Productos Exportados'!K$8</f>
        <v>0</v>
      </c>
      <c r="L14" s="58">
        <f>+'Productos Exportados'!L15/'Productos Exportados'!L$8</f>
        <v>2.4828728328399663E-6</v>
      </c>
      <c r="M14" s="58">
        <f>+'Productos Exportados'!M15/'Productos Exportados'!M$8</f>
        <v>4.1889655032343889E-5</v>
      </c>
      <c r="N14" s="58">
        <f>+'Productos Exportados'!N15/'Productos Exportados'!N$8</f>
        <v>1.3105502080149904E-4</v>
      </c>
      <c r="O14" s="58">
        <f>+'Productos Exportados'!O15/'Productos Exportados'!O$8</f>
        <v>1.4655562191942925E-3</v>
      </c>
      <c r="P14" s="58">
        <f>+'Productos Exportados'!P15/'Productos Exportados'!P$8</f>
        <v>0</v>
      </c>
      <c r="Q14" s="58">
        <f>+'Productos Exportados'!Q15/'Productos Exportados'!Q$8</f>
        <v>2.5124181949709407E-2</v>
      </c>
      <c r="R14" s="58">
        <f>+'Productos Exportados'!R15/'Productos Exportados'!R$8</f>
        <v>4.7278650281604396E-3</v>
      </c>
      <c r="S14" s="58">
        <f>+'Productos Exportados'!S15/'Productos Exportados'!S$8</f>
        <v>1.3206056356011035E-3</v>
      </c>
      <c r="T14" s="58">
        <f>+'Productos Exportados'!T15/'Productos Exportados'!T$8</f>
        <v>1.3275718445618537E-2</v>
      </c>
      <c r="U14" s="58">
        <f>+'Productos Exportados'!U15/'Productos Exportados'!U$8</f>
        <v>1.0821549687758613E-3</v>
      </c>
      <c r="V14" s="58">
        <f>+'Productos Exportados'!V15/'Productos Exportados'!V$8</f>
        <v>6.203712782987059E-4</v>
      </c>
      <c r="W14" s="58">
        <f>+'Productos Exportados'!W15/'Productos Exportados'!W$8</f>
        <v>9.7989462611587337E-4</v>
      </c>
    </row>
    <row r="15" spans="1:23" x14ac:dyDescent="0.25">
      <c r="A15" s="29" t="s">
        <v>10</v>
      </c>
      <c r="B15" s="58">
        <f>+'Productos Exportados'!B16/'Productos Exportados'!B$8</f>
        <v>2.3309287117028272E-3</v>
      </c>
      <c r="C15" s="58">
        <f>+'Productos Exportados'!C16/'Productos Exportados'!C$8</f>
        <v>1.9885741030487385E-4</v>
      </c>
      <c r="D15" s="58">
        <f>+'Productos Exportados'!D16/'Productos Exportados'!D$8</f>
        <v>4.1398526591495657E-4</v>
      </c>
      <c r="E15" s="58">
        <f>+'Productos Exportados'!E16/'Productos Exportados'!E$8</f>
        <v>2.6722467136932606E-4</v>
      </c>
      <c r="F15" s="58">
        <f>+'Productos Exportados'!F16/'Productos Exportados'!F$8</f>
        <v>1.6562366014691644E-3</v>
      </c>
      <c r="G15" s="58">
        <f>+'Productos Exportados'!G16/'Productos Exportados'!G$8</f>
        <v>0</v>
      </c>
      <c r="H15" s="58">
        <f>+'Productos Exportados'!H16/'Productos Exportados'!H$8</f>
        <v>7.3602626130158581E-4</v>
      </c>
      <c r="I15" s="58">
        <f>+'Productos Exportados'!I16/'Productos Exportados'!I$8</f>
        <v>0</v>
      </c>
      <c r="J15" s="58">
        <f>+'Productos Exportados'!J16/'Productos Exportados'!J$8</f>
        <v>7.7421333026714192E-4</v>
      </c>
      <c r="K15" s="58">
        <f>+'Productos Exportados'!K16/'Productos Exportados'!K$8</f>
        <v>9.5603835268520208E-3</v>
      </c>
      <c r="L15" s="58">
        <f>+'Productos Exportados'!L16/'Productos Exportados'!L$8</f>
        <v>8.7279187256406911E-3</v>
      </c>
      <c r="M15" s="58">
        <f>+'Productos Exportados'!M16/'Productos Exportados'!M$8</f>
        <v>6.0951563711203402E-3</v>
      </c>
      <c r="N15" s="58">
        <f>+'Productos Exportados'!N16/'Productos Exportados'!N$8</f>
        <v>0</v>
      </c>
      <c r="O15" s="58">
        <f>+'Productos Exportados'!O16/'Productos Exportados'!O$8</f>
        <v>1.4144808453393017E-3</v>
      </c>
      <c r="P15" s="58">
        <f>+'Productos Exportados'!P16/'Productos Exportados'!P$8</f>
        <v>2.624650611056282E-3</v>
      </c>
      <c r="Q15" s="58">
        <f>+'Productos Exportados'!Q16/'Productos Exportados'!Q$8</f>
        <v>4.0520149362242054E-3</v>
      </c>
      <c r="R15" s="58">
        <f>+'Productos Exportados'!R16/'Productos Exportados'!R$8</f>
        <v>7.0412513234956685E-4</v>
      </c>
      <c r="S15" s="58">
        <f>+'Productos Exportados'!S16/'Productos Exportados'!S$8</f>
        <v>3.5938329826018555E-4</v>
      </c>
      <c r="T15" s="58">
        <f>+'Productos Exportados'!T16/'Productos Exportados'!T$8</f>
        <v>4.5421403735736648E-4</v>
      </c>
      <c r="U15" s="58">
        <f>+'Productos Exportados'!U16/'Productos Exportados'!U$8</f>
        <v>1.8343969594042549E-3</v>
      </c>
      <c r="V15" s="58">
        <f>+'Productos Exportados'!V16/'Productos Exportados'!V$8</f>
        <v>8.7606200043192899E-3</v>
      </c>
      <c r="W15" s="58">
        <f>+'Productos Exportados'!W16/'Productos Exportados'!W$8</f>
        <v>2.0145472241516866E-3</v>
      </c>
    </row>
    <row r="16" spans="1:23" x14ac:dyDescent="0.25">
      <c r="A16" s="29" t="s">
        <v>3</v>
      </c>
      <c r="B16" s="58">
        <f>+'Productos Exportados'!B17/'Productos Exportados'!B$8</f>
        <v>1.9909943338451103E-2</v>
      </c>
      <c r="C16" s="58">
        <f>+'Productos Exportados'!C17/'Productos Exportados'!C$8</f>
        <v>1.3824934185829937E-2</v>
      </c>
      <c r="D16" s="58">
        <f>+'Productos Exportados'!D17/'Productos Exportados'!D$8</f>
        <v>1.8896180115638176E-3</v>
      </c>
      <c r="E16" s="58">
        <f>+'Productos Exportados'!E17/'Productos Exportados'!E$8</f>
        <v>2.8226348204138866E-3</v>
      </c>
      <c r="F16" s="58">
        <f>+'Productos Exportados'!F17/'Productos Exportados'!F$8</f>
        <v>0</v>
      </c>
      <c r="G16" s="58">
        <f>+'Productos Exportados'!G17/'Productos Exportados'!G$8</f>
        <v>2.6759257921162558E-3</v>
      </c>
      <c r="H16" s="58">
        <f>+'Productos Exportados'!H17/'Productos Exportados'!H$8</f>
        <v>1.090165260858912E-2</v>
      </c>
      <c r="I16" s="58">
        <f>+'Productos Exportados'!I17/'Productos Exportados'!I$8</f>
        <v>1.8701059790457154E-2</v>
      </c>
      <c r="J16" s="58">
        <f>+'Productos Exportados'!J17/'Productos Exportados'!J$8</f>
        <v>2.4296500709056763E-2</v>
      </c>
      <c r="K16" s="58">
        <f>+'Productos Exportados'!K17/'Productos Exportados'!K$8</f>
        <v>2.0530301872479128E-2</v>
      </c>
      <c r="L16" s="58">
        <f>+'Productos Exportados'!L17/'Productos Exportados'!L$8</f>
        <v>7.0979127108812537E-3</v>
      </c>
      <c r="M16" s="58">
        <f>+'Productos Exportados'!M17/'Productos Exportados'!M$8</f>
        <v>4.24672245183959E-2</v>
      </c>
      <c r="N16" s="58">
        <f>+'Productos Exportados'!N17/'Productos Exportados'!N$8</f>
        <v>0.10006329678664243</v>
      </c>
      <c r="O16" s="58">
        <f>+'Productos Exportados'!O17/'Productos Exportados'!O$8</f>
        <v>4.2164814370321567E-2</v>
      </c>
      <c r="P16" s="58">
        <f>+'Productos Exportados'!P17/'Productos Exportados'!P$8</f>
        <v>3.4475374972079677E-2</v>
      </c>
      <c r="Q16" s="58">
        <f>+'Productos Exportados'!Q17/'Productos Exportados'!Q$8</f>
        <v>0.22679920785802907</v>
      </c>
      <c r="R16" s="58">
        <f>+'Productos Exportados'!R17/'Productos Exportados'!R$8</f>
        <v>0.31890776860815023</v>
      </c>
      <c r="S16" s="58">
        <f>+'Productos Exportados'!S17/'Productos Exportados'!S$8</f>
        <v>0.40854058538112714</v>
      </c>
      <c r="T16" s="58">
        <f>+'Productos Exportados'!T17/'Productos Exportados'!T$8</f>
        <v>0.31769462043146279</v>
      </c>
      <c r="U16" s="58">
        <f>+'Productos Exportados'!U17/'Productos Exportados'!U$8</f>
        <v>0.3067651783596998</v>
      </c>
      <c r="V16" s="58">
        <f>+'Productos Exportados'!V17/'Productos Exportados'!V$8</f>
        <v>0.2947182416527353</v>
      </c>
      <c r="W16" s="58">
        <f>+'Productos Exportados'!W17/'Productos Exportados'!W$8</f>
        <v>0.22470638013731464</v>
      </c>
    </row>
    <row r="17" spans="1:23" ht="15.75" thickBot="1" x14ac:dyDescent="0.3">
      <c r="A17" s="30" t="s">
        <v>6</v>
      </c>
      <c r="B17" s="59">
        <f>+'Productos Exportados'!B18/'Productos Exportados'!B$8</f>
        <v>1.3012222655668489E-2</v>
      </c>
      <c r="C17" s="59">
        <f>+'Productos Exportados'!C18/'Productos Exportados'!C$8</f>
        <v>9.0464287799371153E-3</v>
      </c>
      <c r="D17" s="59">
        <f>+'Productos Exportados'!D18/'Productos Exportados'!D$8</f>
        <v>1.8042611067127144E-2</v>
      </c>
      <c r="E17" s="59">
        <f>+'Productos Exportados'!E18/'Productos Exportados'!E$8</f>
        <v>7.9973663524055046E-3</v>
      </c>
      <c r="F17" s="59">
        <f>+'Productos Exportados'!F18/'Productos Exportados'!F$8</f>
        <v>2.2192079144950309E-3</v>
      </c>
      <c r="G17" s="59">
        <f>+'Productos Exportados'!G18/'Productos Exportados'!G$8</f>
        <v>1.0515976071808378E-2</v>
      </c>
      <c r="H17" s="59">
        <f>+'Productos Exportados'!H18/'Productos Exportados'!H$8</f>
        <v>1.7940189270078835E-3</v>
      </c>
      <c r="I17" s="59">
        <f>+'Productos Exportados'!I18/'Productos Exportados'!I$8</f>
        <v>9.8924510434372196E-4</v>
      </c>
      <c r="J17" s="59">
        <f>+'Productos Exportados'!J18/'Productos Exportados'!J$8</f>
        <v>4.6235866773983371E-2</v>
      </c>
      <c r="K17" s="59">
        <f>+'Productos Exportados'!K18/'Productos Exportados'!K$8</f>
        <v>4.5815091817751107E-3</v>
      </c>
      <c r="L17" s="59">
        <f>+'Productos Exportados'!L18/'Productos Exportados'!L$8</f>
        <v>4.9657456656799325E-5</v>
      </c>
      <c r="M17" s="59">
        <f>+'Productos Exportados'!M18/'Productos Exportados'!M$8</f>
        <v>0.28114940135874805</v>
      </c>
      <c r="N17" s="59">
        <f>+'Productos Exportados'!N18/'Productos Exportados'!N$8</f>
        <v>0.15541313004004151</v>
      </c>
      <c r="O17" s="59">
        <f>+'Productos Exportados'!O18/'Productos Exportados'!O$8</f>
        <v>1.8106917782603107E-2</v>
      </c>
      <c r="P17" s="59">
        <f>+'Productos Exportados'!P18/'Productos Exportados'!P$8</f>
        <v>2.121804837060056E-2</v>
      </c>
      <c r="Q17" s="59">
        <f>+'Productos Exportados'!Q18/'Productos Exportados'!Q$8</f>
        <v>4.2160825253135296E-2</v>
      </c>
      <c r="R17" s="59">
        <f>+'Productos Exportados'!R18/'Productos Exportados'!R$8</f>
        <v>7.9727496529920561E-2</v>
      </c>
      <c r="S17" s="59">
        <f>+'Productos Exportados'!S18/'Productos Exportados'!S$8</f>
        <v>9.328003402571447E-2</v>
      </c>
      <c r="T17" s="59">
        <f>+'Productos Exportados'!T18/'Productos Exportados'!T$8</f>
        <v>4.2108653907153203E-2</v>
      </c>
      <c r="U17" s="59">
        <f>+'Productos Exportados'!U18/'Productos Exportados'!U$8</f>
        <v>8.5001902067716781E-2</v>
      </c>
      <c r="V17" s="59">
        <f>+'Productos Exportados'!V18/'Productos Exportados'!V$8</f>
        <v>4.8956768619109192E-2</v>
      </c>
      <c r="W17" s="59">
        <f>+'Productos Exportados'!W18/'Productos Exportados'!W$8</f>
        <v>4.8010740610912137E-2</v>
      </c>
    </row>
    <row r="19" spans="1:23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ht="42" x14ac:dyDescent="0.25">
      <c r="A20" s="53" t="s">
        <v>32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</row>
    <row r="22" spans="1:23" s="8" customFormat="1" ht="15.75" thickBot="1" x14ac:dyDescent="0.3">
      <c r="A22" s="32" t="s">
        <v>0</v>
      </c>
      <c r="B22" s="32">
        <v>1995</v>
      </c>
      <c r="C22" s="32">
        <v>1996</v>
      </c>
      <c r="D22" s="32">
        <v>1997</v>
      </c>
      <c r="E22" s="32">
        <v>1998</v>
      </c>
      <c r="F22" s="32">
        <v>1999</v>
      </c>
      <c r="G22" s="32">
        <v>2000</v>
      </c>
      <c r="H22" s="32">
        <v>2001</v>
      </c>
      <c r="I22" s="32">
        <v>2002</v>
      </c>
      <c r="J22" s="32">
        <v>2003</v>
      </c>
      <c r="K22" s="32">
        <v>2004</v>
      </c>
      <c r="L22" s="32">
        <v>2005</v>
      </c>
      <c r="M22" s="32">
        <v>2006</v>
      </c>
      <c r="N22" s="32">
        <v>2007</v>
      </c>
      <c r="O22" s="32">
        <v>2008</v>
      </c>
      <c r="P22" s="32">
        <v>2009</v>
      </c>
      <c r="Q22" s="32">
        <v>2010</v>
      </c>
      <c r="R22" s="32">
        <v>2011</v>
      </c>
      <c r="S22" s="32">
        <v>2012</v>
      </c>
      <c r="T22" s="32">
        <v>2013</v>
      </c>
      <c r="U22" s="32">
        <v>2014</v>
      </c>
      <c r="V22" s="32">
        <v>2015</v>
      </c>
      <c r="W22" s="32">
        <v>2016</v>
      </c>
    </row>
    <row r="23" spans="1:23" s="8" customFormat="1" x14ac:dyDescent="0.25">
      <c r="A23" s="35" t="s">
        <v>1</v>
      </c>
      <c r="B23" s="57">
        <f>+SUM(B24:B33)</f>
        <v>1</v>
      </c>
      <c r="C23" s="57">
        <f t="shared" ref="C23:W23" si="1">+SUM(C24:C33)</f>
        <v>0.99999999999999989</v>
      </c>
      <c r="D23" s="57">
        <f t="shared" si="1"/>
        <v>1</v>
      </c>
      <c r="E23" s="57">
        <f t="shared" si="1"/>
        <v>1</v>
      </c>
      <c r="F23" s="57">
        <f t="shared" si="1"/>
        <v>1</v>
      </c>
      <c r="G23" s="57">
        <f t="shared" si="1"/>
        <v>1</v>
      </c>
      <c r="H23" s="57">
        <f t="shared" si="1"/>
        <v>1</v>
      </c>
      <c r="I23" s="57">
        <f t="shared" si="1"/>
        <v>1</v>
      </c>
      <c r="J23" s="57">
        <f t="shared" si="1"/>
        <v>1</v>
      </c>
      <c r="K23" s="57">
        <f t="shared" si="1"/>
        <v>1</v>
      </c>
      <c r="L23" s="57">
        <f t="shared" si="1"/>
        <v>0.99999999999999978</v>
      </c>
      <c r="M23" s="57">
        <f t="shared" si="1"/>
        <v>0.99999999999999978</v>
      </c>
      <c r="N23" s="57">
        <f t="shared" si="1"/>
        <v>1</v>
      </c>
      <c r="O23" s="57">
        <f t="shared" si="1"/>
        <v>1.0000000000000002</v>
      </c>
      <c r="P23" s="57">
        <f t="shared" si="1"/>
        <v>1</v>
      </c>
      <c r="Q23" s="57">
        <f t="shared" si="1"/>
        <v>1</v>
      </c>
      <c r="R23" s="57">
        <f t="shared" si="1"/>
        <v>0.99999999999999989</v>
      </c>
      <c r="S23" s="57">
        <f t="shared" si="1"/>
        <v>0.99999999999999989</v>
      </c>
      <c r="T23" s="57">
        <f t="shared" si="1"/>
        <v>0.99999999999999989</v>
      </c>
      <c r="U23" s="57">
        <f t="shared" si="1"/>
        <v>0.99999999999999989</v>
      </c>
      <c r="V23" s="57">
        <f t="shared" si="1"/>
        <v>1</v>
      </c>
      <c r="W23" s="57">
        <f t="shared" si="1"/>
        <v>1</v>
      </c>
    </row>
    <row r="24" spans="1:23" s="8" customFormat="1" x14ac:dyDescent="0.25">
      <c r="A24" s="29" t="s">
        <v>2</v>
      </c>
      <c r="B24" s="58">
        <f>+'Productos Importados'!B8/'Productos Importados'!B$7</f>
        <v>0</v>
      </c>
      <c r="C24" s="58">
        <f>+'Productos Importados'!C8/'Productos Importados'!C$7</f>
        <v>0</v>
      </c>
      <c r="D24" s="58">
        <f>+'Productos Importados'!D8/'Productos Importados'!D$7</f>
        <v>0</v>
      </c>
      <c r="E24" s="58">
        <f>+'Productos Importados'!E8/'Productos Importados'!E$7</f>
        <v>0</v>
      </c>
      <c r="F24" s="58">
        <f>+'Productos Importados'!F8/'Productos Importados'!F$7</f>
        <v>0</v>
      </c>
      <c r="G24" s="58">
        <f>+'Productos Importados'!G8/'Productos Importados'!G$7</f>
        <v>0</v>
      </c>
      <c r="H24" s="58">
        <f>+'Productos Importados'!H8/'Productos Importados'!H$7</f>
        <v>0</v>
      </c>
      <c r="I24" s="58">
        <f>+'Productos Importados'!I8/'Productos Importados'!I$7</f>
        <v>0</v>
      </c>
      <c r="J24" s="58">
        <f>+'Productos Importados'!J8/'Productos Importados'!J$7</f>
        <v>0</v>
      </c>
      <c r="K24" s="58">
        <f>+'Productos Importados'!K8/'Productos Importados'!K$7</f>
        <v>0</v>
      </c>
      <c r="L24" s="58">
        <f>+'Productos Importados'!L8/'Productos Importados'!L$7</f>
        <v>7.7425558873814272E-7</v>
      </c>
      <c r="M24" s="58">
        <f>+'Productos Importados'!M8/'Productos Importados'!M$7</f>
        <v>0</v>
      </c>
      <c r="N24" s="58">
        <f>+'Productos Importados'!N8/'Productos Importados'!N$7</f>
        <v>0</v>
      </c>
      <c r="O24" s="58">
        <f>+'Productos Importados'!O8/'Productos Importados'!O$7</f>
        <v>0</v>
      </c>
      <c r="P24" s="58">
        <f>+'Productos Importados'!P8/'Productos Importados'!P$7</f>
        <v>0</v>
      </c>
      <c r="Q24" s="58">
        <f>+'Productos Importados'!Q8/'Productos Importados'!Q$7</f>
        <v>0</v>
      </c>
      <c r="R24" s="58">
        <f>+'Productos Importados'!R8/'Productos Importados'!R$7</f>
        <v>0</v>
      </c>
      <c r="S24" s="58">
        <f>+'Productos Importados'!S8/'Productos Importados'!S$7</f>
        <v>0</v>
      </c>
      <c r="T24" s="58">
        <f>+'Productos Importados'!T8/'Productos Importados'!T$7</f>
        <v>7.2659911599177781E-3</v>
      </c>
      <c r="U24" s="58">
        <f>+'Productos Importados'!U8/'Productos Importados'!U$7</f>
        <v>0</v>
      </c>
      <c r="V24" s="58">
        <f>+'Productos Importados'!V8/'Productos Importados'!V$7</f>
        <v>0</v>
      </c>
      <c r="W24" s="58">
        <f>+'Productos Importados'!W8/'Productos Importados'!W$7</f>
        <v>0</v>
      </c>
    </row>
    <row r="25" spans="1:23" s="8" customFormat="1" x14ac:dyDescent="0.25">
      <c r="A25" s="29" t="s">
        <v>4</v>
      </c>
      <c r="B25" s="58">
        <f>+'Productos Importados'!B9/'Productos Importados'!B$7</f>
        <v>0</v>
      </c>
      <c r="C25" s="58">
        <f>+'Productos Importados'!C9/'Productos Importados'!C$7</f>
        <v>0</v>
      </c>
      <c r="D25" s="58">
        <f>+'Productos Importados'!D9/'Productos Importados'!D$7</f>
        <v>0</v>
      </c>
      <c r="E25" s="58">
        <f>+'Productos Importados'!E9/'Productos Importados'!E$7</f>
        <v>0</v>
      </c>
      <c r="F25" s="58">
        <f>+'Productos Importados'!F9/'Productos Importados'!F$7</f>
        <v>0</v>
      </c>
      <c r="G25" s="58">
        <f>+'Productos Importados'!G9/'Productos Importados'!G$7</f>
        <v>0</v>
      </c>
      <c r="H25" s="58">
        <f>+'Productos Importados'!H9/'Productos Importados'!H$7</f>
        <v>0</v>
      </c>
      <c r="I25" s="58">
        <f>+'Productos Importados'!I9/'Productos Importados'!I$7</f>
        <v>0</v>
      </c>
      <c r="J25" s="58">
        <f>+'Productos Importados'!J9/'Productos Importados'!J$7</f>
        <v>0</v>
      </c>
      <c r="K25" s="58">
        <f>+'Productos Importados'!K9/'Productos Importados'!K$7</f>
        <v>5.5210602770218255E-5</v>
      </c>
      <c r="L25" s="58">
        <f>+'Productos Importados'!L9/'Productos Importados'!L$7</f>
        <v>0</v>
      </c>
      <c r="M25" s="58">
        <f>+'Productos Importados'!M9/'Productos Importados'!M$7</f>
        <v>0</v>
      </c>
      <c r="N25" s="58">
        <f>+'Productos Importados'!N9/'Productos Importados'!N$7</f>
        <v>0</v>
      </c>
      <c r="O25" s="58">
        <f>+'Productos Importados'!O9/'Productos Importados'!O$7</f>
        <v>8.3272551310256139E-7</v>
      </c>
      <c r="P25" s="58">
        <f>+'Productos Importados'!P9/'Productos Importados'!P$7</f>
        <v>0</v>
      </c>
      <c r="Q25" s="58">
        <f>+'Productos Importados'!Q9/'Productos Importados'!Q$7</f>
        <v>0</v>
      </c>
      <c r="R25" s="58">
        <f>+'Productos Importados'!R9/'Productos Importados'!R$7</f>
        <v>0</v>
      </c>
      <c r="S25" s="58">
        <f>+'Productos Importados'!S9/'Productos Importados'!S$7</f>
        <v>0</v>
      </c>
      <c r="T25" s="58">
        <f>+'Productos Importados'!T9/'Productos Importados'!T$7</f>
        <v>0</v>
      </c>
      <c r="U25" s="58">
        <f>+'Productos Importados'!U9/'Productos Importados'!U$7</f>
        <v>0</v>
      </c>
      <c r="V25" s="58">
        <f>+'Productos Importados'!V9/'Productos Importados'!V$7</f>
        <v>0</v>
      </c>
      <c r="W25" s="58">
        <f>+'Productos Importados'!W9/'Productos Importados'!W$7</f>
        <v>0</v>
      </c>
    </row>
    <row r="26" spans="1:23" s="8" customFormat="1" x14ac:dyDescent="0.25">
      <c r="A26" s="29" t="s">
        <v>5</v>
      </c>
      <c r="B26" s="58">
        <f>+'Productos Importados'!B10/'Productos Importados'!B$7</f>
        <v>2.9950122097945894E-2</v>
      </c>
      <c r="C26" s="58">
        <f>+'Productos Importados'!C10/'Productos Importados'!C$7</f>
        <v>7.2608177158553881E-3</v>
      </c>
      <c r="D26" s="58">
        <f>+'Productos Importados'!D10/'Productos Importados'!D$7</f>
        <v>9.2499191107896696E-3</v>
      </c>
      <c r="E26" s="58">
        <f>+'Productos Importados'!E10/'Productos Importados'!E$7</f>
        <v>1.7785078657786529E-2</v>
      </c>
      <c r="F26" s="58">
        <f>+'Productos Importados'!F10/'Productos Importados'!F$7</f>
        <v>1.3497650182738326E-2</v>
      </c>
      <c r="G26" s="58">
        <f>+'Productos Importados'!G10/'Productos Importados'!G$7</f>
        <v>1.3100504129572026E-2</v>
      </c>
      <c r="H26" s="58">
        <f>+'Productos Importados'!H10/'Productos Importados'!H$7</f>
        <v>1.6900734093853575E-2</v>
      </c>
      <c r="I26" s="58">
        <f>+'Productos Importados'!I10/'Productos Importados'!I$7</f>
        <v>3.4030509772251735E-2</v>
      </c>
      <c r="J26" s="58">
        <f>+'Productos Importados'!J10/'Productos Importados'!J$7</f>
        <v>2.5526658937327289E-2</v>
      </c>
      <c r="K26" s="58">
        <f>+'Productos Importados'!K10/'Productos Importados'!K$7</f>
        <v>2.5789771331223347E-2</v>
      </c>
      <c r="L26" s="58">
        <f>+'Productos Importados'!L10/'Productos Importados'!L$7</f>
        <v>4.6761424367036376E-2</v>
      </c>
      <c r="M26" s="58">
        <f>+'Productos Importados'!M10/'Productos Importados'!M$7</f>
        <v>6.7633534448467952E-2</v>
      </c>
      <c r="N26" s="58">
        <f>+'Productos Importados'!N10/'Productos Importados'!N$7</f>
        <v>0.13295305387160922</v>
      </c>
      <c r="O26" s="58">
        <f>+'Productos Importados'!O10/'Productos Importados'!O$7</f>
        <v>0.12786500253689828</v>
      </c>
      <c r="P26" s="58">
        <f>+'Productos Importados'!P10/'Productos Importados'!P$7</f>
        <v>9.6269358467976421E-2</v>
      </c>
      <c r="Q26" s="58">
        <f>+'Productos Importados'!Q10/'Productos Importados'!Q$7</f>
        <v>0.11947192286493744</v>
      </c>
      <c r="R26" s="58">
        <f>+'Productos Importados'!R10/'Productos Importados'!R$7</f>
        <v>9.9453280162597218E-2</v>
      </c>
      <c r="S26" s="58">
        <f>+'Productos Importados'!S10/'Productos Importados'!S$7</f>
        <v>9.5057843501981626E-2</v>
      </c>
      <c r="T26" s="58">
        <f>+'Productos Importados'!T10/'Productos Importados'!T$7</f>
        <v>5.5057570805737782E-2</v>
      </c>
      <c r="U26" s="58">
        <f>+'Productos Importados'!U10/'Productos Importados'!U$7</f>
        <v>4.2632838692164457E-2</v>
      </c>
      <c r="V26" s="58">
        <f>+'Productos Importados'!V10/'Productos Importados'!V$7</f>
        <v>3.8298432573116825E-2</v>
      </c>
      <c r="W26" s="58">
        <f>+'Productos Importados'!W10/'Productos Importados'!W$7</f>
        <v>5.882442074835019E-2</v>
      </c>
    </row>
    <row r="27" spans="1:23" s="8" customFormat="1" x14ac:dyDescent="0.25">
      <c r="A27" s="29" t="s">
        <v>8</v>
      </c>
      <c r="B27" s="58">
        <f>+'Productos Importados'!B11/'Productos Importados'!B$7</f>
        <v>5.4073234236792972E-2</v>
      </c>
      <c r="C27" s="58">
        <f>+'Productos Importados'!C11/'Productos Importados'!C$7</f>
        <v>1.7528869088839917E-2</v>
      </c>
      <c r="D27" s="58">
        <f>+'Productos Importados'!D11/'Productos Importados'!D$7</f>
        <v>6.2340540595617583E-2</v>
      </c>
      <c r="E27" s="58">
        <f>+'Productos Importados'!E11/'Productos Importados'!E$7</f>
        <v>9.0754747986667873E-3</v>
      </c>
      <c r="F27" s="58">
        <f>+'Productos Importados'!F11/'Productos Importados'!F$7</f>
        <v>8.7897248589996063E-3</v>
      </c>
      <c r="G27" s="58">
        <f>+'Productos Importados'!G11/'Productos Importados'!G$7</f>
        <v>3.0325247850937008E-2</v>
      </c>
      <c r="H27" s="58">
        <f>+'Productos Importados'!H11/'Productos Importados'!H$7</f>
        <v>2.3257459617401884E-2</v>
      </c>
      <c r="I27" s="58">
        <f>+'Productos Importados'!I11/'Productos Importados'!I$7</f>
        <v>2.1370894579245178E-2</v>
      </c>
      <c r="J27" s="58">
        <f>+'Productos Importados'!J11/'Productos Importados'!J$7</f>
        <v>2.8628198566793467E-2</v>
      </c>
      <c r="K27" s="58">
        <f>+'Productos Importados'!K11/'Productos Importados'!K$7</f>
        <v>6.6283421820093988E-2</v>
      </c>
      <c r="L27" s="58">
        <f>+'Productos Importados'!L11/'Productos Importados'!L$7</f>
        <v>0.13488719547721176</v>
      </c>
      <c r="M27" s="58">
        <f>+'Productos Importados'!M11/'Productos Importados'!M$7</f>
        <v>6.6223836206712183E-2</v>
      </c>
      <c r="N27" s="58">
        <f>+'Productos Importados'!N11/'Productos Importados'!N$7</f>
        <v>0.12141710146496797</v>
      </c>
      <c r="O27" s="58">
        <f>+'Productos Importados'!O11/'Productos Importados'!O$7</f>
        <v>7.0289111472717547E-2</v>
      </c>
      <c r="P27" s="58">
        <f>+'Productos Importados'!P11/'Productos Importados'!P$7</f>
        <v>0.11372588678482036</v>
      </c>
      <c r="Q27" s="58">
        <f>+'Productos Importados'!Q11/'Productos Importados'!Q$7</f>
        <v>0.15059818132821948</v>
      </c>
      <c r="R27" s="58">
        <f>+'Productos Importados'!R11/'Productos Importados'!R$7</f>
        <v>6.0808418448995823E-2</v>
      </c>
      <c r="S27" s="58">
        <f>+'Productos Importados'!S11/'Productos Importados'!S$7</f>
        <v>0.10028536314522565</v>
      </c>
      <c r="T27" s="58">
        <f>+'Productos Importados'!T11/'Productos Importados'!T$7</f>
        <v>1.3595626919251307E-2</v>
      </c>
      <c r="U27" s="58">
        <f>+'Productos Importados'!U11/'Productos Importados'!U$7</f>
        <v>6.7370213934516776E-3</v>
      </c>
      <c r="V27" s="58">
        <f>+'Productos Importados'!V11/'Productos Importados'!V$7</f>
        <v>6.1583893249151462E-3</v>
      </c>
      <c r="W27" s="58">
        <f>+'Productos Importados'!W11/'Productos Importados'!W$7</f>
        <v>8.4170456466035569E-3</v>
      </c>
    </row>
    <row r="28" spans="1:23" s="8" customFormat="1" x14ac:dyDescent="0.25">
      <c r="A28" s="29" t="s">
        <v>7</v>
      </c>
      <c r="B28" s="58">
        <f>+'Productos Importados'!B12/'Productos Importados'!B$7</f>
        <v>8.1905663190583566E-2</v>
      </c>
      <c r="C28" s="58">
        <f>+'Productos Importados'!C12/'Productos Importados'!C$7</f>
        <v>0.30614569849690609</v>
      </c>
      <c r="D28" s="58">
        <f>+'Productos Importados'!D12/'Productos Importados'!D$7</f>
        <v>0.13793691468269417</v>
      </c>
      <c r="E28" s="58">
        <f>+'Productos Importados'!E12/'Productos Importados'!E$7</f>
        <v>8.9658325960344232E-2</v>
      </c>
      <c r="F28" s="58">
        <f>+'Productos Importados'!F12/'Productos Importados'!F$7</f>
        <v>4.1007775180750806E-2</v>
      </c>
      <c r="G28" s="58">
        <f>+'Productos Importados'!G12/'Productos Importados'!G$7</f>
        <v>4.6521260783622682E-2</v>
      </c>
      <c r="H28" s="58">
        <f>+'Productos Importados'!H12/'Productos Importados'!H$7</f>
        <v>3.8735966329024596E-2</v>
      </c>
      <c r="I28" s="58">
        <f>+'Productos Importados'!I12/'Productos Importados'!I$7</f>
        <v>2.9755156193462789E-2</v>
      </c>
      <c r="J28" s="58">
        <f>+'Productos Importados'!J12/'Productos Importados'!J$7</f>
        <v>4.022858940851131E-2</v>
      </c>
      <c r="K28" s="58">
        <f>+'Productos Importados'!K12/'Productos Importados'!K$7</f>
        <v>3.0405751240633605E-2</v>
      </c>
      <c r="L28" s="58">
        <f>+'Productos Importados'!L12/'Productos Importados'!L$7</f>
        <v>7.37664269614378E-2</v>
      </c>
      <c r="M28" s="58">
        <f>+'Productos Importados'!M12/'Productos Importados'!M$7</f>
        <v>7.0384011055175943E-2</v>
      </c>
      <c r="N28" s="58">
        <f>+'Productos Importados'!N12/'Productos Importados'!N$7</f>
        <v>0.13674256009771341</v>
      </c>
      <c r="O28" s="58">
        <f>+'Productos Importados'!O12/'Productos Importados'!O$7</f>
        <v>0.11638854606042141</v>
      </c>
      <c r="P28" s="58">
        <f>+'Productos Importados'!P12/'Productos Importados'!P$7</f>
        <v>7.5684728453369626E-2</v>
      </c>
      <c r="Q28" s="58">
        <f>+'Productos Importados'!Q12/'Productos Importados'!Q$7</f>
        <v>7.4447361329492673E-2</v>
      </c>
      <c r="R28" s="58">
        <f>+'Productos Importados'!R12/'Productos Importados'!R$7</f>
        <v>7.2663967322767656E-2</v>
      </c>
      <c r="S28" s="58">
        <f>+'Productos Importados'!S12/'Productos Importados'!S$7</f>
        <v>4.9715164118514468E-2</v>
      </c>
      <c r="T28" s="58">
        <f>+'Productos Importados'!T12/'Productos Importados'!T$7</f>
        <v>5.5070879410416128E-2</v>
      </c>
      <c r="U28" s="58">
        <f>+'Productos Importados'!U12/'Productos Importados'!U$7</f>
        <v>2.6786155966804646E-2</v>
      </c>
      <c r="V28" s="58">
        <f>+'Productos Importados'!V12/'Productos Importados'!V$7</f>
        <v>2.4484550227707388E-2</v>
      </c>
      <c r="W28" s="58">
        <f>+'Productos Importados'!W12/'Productos Importados'!W$7</f>
        <v>3.859437134659132E-2</v>
      </c>
    </row>
    <row r="29" spans="1:23" s="8" customFormat="1" x14ac:dyDescent="0.25">
      <c r="A29" s="29" t="s">
        <v>9</v>
      </c>
      <c r="B29" s="58">
        <f>+'Productos Importados'!B13/'Productos Importados'!B$7</f>
        <v>3.4581066635083334E-2</v>
      </c>
      <c r="C29" s="58">
        <f>+'Productos Importados'!C13/'Productos Importados'!C$7</f>
        <v>0</v>
      </c>
      <c r="D29" s="58">
        <f>+'Productos Importados'!D13/'Productos Importados'!D$7</f>
        <v>0</v>
      </c>
      <c r="E29" s="58">
        <f>+'Productos Importados'!E13/'Productos Importados'!E$7</f>
        <v>2.7313947631335461E-2</v>
      </c>
      <c r="F29" s="58">
        <f>+'Productos Importados'!F13/'Productos Importados'!F$7</f>
        <v>1.9687811614843486E-3</v>
      </c>
      <c r="G29" s="58">
        <f>+'Productos Importados'!G13/'Productos Importados'!G$7</f>
        <v>2.0830817793168967E-3</v>
      </c>
      <c r="H29" s="58">
        <f>+'Productos Importados'!H13/'Productos Importados'!H$7</f>
        <v>8.8094620698985545E-3</v>
      </c>
      <c r="I29" s="58">
        <f>+'Productos Importados'!I13/'Productos Importados'!I$7</f>
        <v>4.057380187002145E-2</v>
      </c>
      <c r="J29" s="58">
        <f>+'Productos Importados'!J13/'Productos Importados'!J$7</f>
        <v>1.7816511106428064E-2</v>
      </c>
      <c r="K29" s="58">
        <f>+'Productos Importados'!K13/'Productos Importados'!K$7</f>
        <v>5.2375369067705364E-3</v>
      </c>
      <c r="L29" s="58">
        <f>+'Productos Importados'!L13/'Productos Importados'!L$7</f>
        <v>2.8953287740862846E-3</v>
      </c>
      <c r="M29" s="58">
        <f>+'Productos Importados'!M13/'Productos Importados'!M$7</f>
        <v>3.2155934283293545E-2</v>
      </c>
      <c r="N29" s="58">
        <f>+'Productos Importados'!N13/'Productos Importados'!N$7</f>
        <v>4.9994142391455172E-2</v>
      </c>
      <c r="O29" s="58">
        <f>+'Productos Importados'!O13/'Productos Importados'!O$7</f>
        <v>3.4390647693071368E-2</v>
      </c>
      <c r="P29" s="58">
        <f>+'Productos Importados'!P13/'Productos Importados'!P$7</f>
        <v>8.9632122843746609E-2</v>
      </c>
      <c r="Q29" s="58">
        <f>+'Productos Importados'!Q13/'Productos Importados'!Q$7</f>
        <v>9.2618824034649022E-2</v>
      </c>
      <c r="R29" s="58">
        <f>+'Productos Importados'!R13/'Productos Importados'!R$7</f>
        <v>7.4039982518241107E-2</v>
      </c>
      <c r="S29" s="58">
        <f>+'Productos Importados'!S13/'Productos Importados'!S$7</f>
        <v>0.12624956500741438</v>
      </c>
      <c r="T29" s="58">
        <f>+'Productos Importados'!T13/'Productos Importados'!T$7</f>
        <v>0.27967354626467072</v>
      </c>
      <c r="U29" s="58">
        <f>+'Productos Importados'!U13/'Productos Importados'!U$7</f>
        <v>0.2441041415389722</v>
      </c>
      <c r="V29" s="58">
        <f>+'Productos Importados'!V13/'Productos Importados'!V$7</f>
        <v>0.15434595524674147</v>
      </c>
      <c r="W29" s="58">
        <f>+'Productos Importados'!W13/'Productos Importados'!W$7</f>
        <v>0.26494514908918543</v>
      </c>
    </row>
    <row r="30" spans="1:23" s="8" customFormat="1" x14ac:dyDescent="0.25">
      <c r="A30" s="29" t="s">
        <v>11</v>
      </c>
      <c r="B30" s="58">
        <f>+'Productos Importados'!B14/'Productos Importados'!B$7</f>
        <v>5.5107933357634101E-3</v>
      </c>
      <c r="C30" s="58">
        <f>+'Productos Importados'!C14/'Productos Importados'!C$7</f>
        <v>5.7867232641559373E-3</v>
      </c>
      <c r="D30" s="58">
        <f>+'Productos Importados'!D14/'Productos Importados'!D$7</f>
        <v>7.0443495882676718E-2</v>
      </c>
      <c r="E30" s="58">
        <f>+'Productos Importados'!E14/'Productos Importados'!E$7</f>
        <v>0.11494122844517056</v>
      </c>
      <c r="F30" s="58">
        <f>+'Productos Importados'!F14/'Productos Importados'!F$7</f>
        <v>5.7836737104398211E-2</v>
      </c>
      <c r="G30" s="58">
        <f>+'Productos Importados'!G14/'Productos Importados'!G$7</f>
        <v>9.4694840716507564E-2</v>
      </c>
      <c r="H30" s="58">
        <f>+'Productos Importados'!H14/'Productos Importados'!H$7</f>
        <v>8.0366881412047023E-2</v>
      </c>
      <c r="I30" s="58">
        <f>+'Productos Importados'!I14/'Productos Importados'!I$7</f>
        <v>5.7729229704289092E-2</v>
      </c>
      <c r="J30" s="58">
        <f>+'Productos Importados'!J14/'Productos Importados'!J$7</f>
        <v>6.9865801113840637E-2</v>
      </c>
      <c r="K30" s="58">
        <f>+'Productos Importados'!K14/'Productos Importados'!K$7</f>
        <v>7.6750441655641072E-2</v>
      </c>
      <c r="L30" s="58">
        <f>+'Productos Importados'!L14/'Productos Importados'!L$7</f>
        <v>3.9859839091622697E-2</v>
      </c>
      <c r="M30" s="58">
        <f>+'Productos Importados'!M14/'Productos Importados'!M$7</f>
        <v>2.5092570378956281E-2</v>
      </c>
      <c r="N30" s="58">
        <f>+'Productos Importados'!N14/'Productos Importados'!N$7</f>
        <v>2.278783330339159E-2</v>
      </c>
      <c r="O30" s="58">
        <f>+'Productos Importados'!O14/'Productos Importados'!O$7</f>
        <v>4.5250304381993178E-2</v>
      </c>
      <c r="P30" s="58">
        <f>+'Productos Importados'!P14/'Productos Importados'!P$7</f>
        <v>6.3006272514706682E-2</v>
      </c>
      <c r="Q30" s="58">
        <f>+'Productos Importados'!Q14/'Productos Importados'!Q$7</f>
        <v>8.163655392405697E-2</v>
      </c>
      <c r="R30" s="58">
        <f>+'Productos Importados'!R14/'Productos Importados'!R$7</f>
        <v>3.1362767852661365E-2</v>
      </c>
      <c r="S30" s="58">
        <f>+'Productos Importados'!S14/'Productos Importados'!S$7</f>
        <v>3.9214339651554748E-2</v>
      </c>
      <c r="T30" s="58">
        <f>+'Productos Importados'!T14/'Productos Importados'!T$7</f>
        <v>1.6072865244357071E-2</v>
      </c>
      <c r="U30" s="58">
        <f>+'Productos Importados'!U14/'Productos Importados'!U$7</f>
        <v>3.087636700231839E-2</v>
      </c>
      <c r="V30" s="58">
        <f>+'Productos Importados'!V14/'Productos Importados'!V$7</f>
        <v>7.8308836119366829E-2</v>
      </c>
      <c r="W30" s="58">
        <f>+'Productos Importados'!W14/'Productos Importados'!W$7</f>
        <v>2.2040119745356565E-2</v>
      </c>
    </row>
    <row r="31" spans="1:23" s="8" customFormat="1" x14ac:dyDescent="0.25">
      <c r="A31" s="29" t="s">
        <v>10</v>
      </c>
      <c r="B31" s="58">
        <f>+'Productos Importados'!B15/'Productos Importados'!B$7</f>
        <v>8.3462023916708935E-4</v>
      </c>
      <c r="C31" s="58">
        <f>+'Productos Importados'!C15/'Productos Importados'!C$7</f>
        <v>1.3769236569891191E-3</v>
      </c>
      <c r="D31" s="58">
        <f>+'Productos Importados'!D15/'Productos Importados'!D$7</f>
        <v>3.5629702556483553E-3</v>
      </c>
      <c r="E31" s="58">
        <f>+'Productos Importados'!E15/'Productos Importados'!E$7</f>
        <v>1.7300128486491057E-2</v>
      </c>
      <c r="F31" s="58">
        <f>+'Productos Importados'!F15/'Productos Importados'!F$7</f>
        <v>2.9182481652345158E-3</v>
      </c>
      <c r="G31" s="58">
        <f>+'Productos Importados'!G15/'Productos Importados'!G$7</f>
        <v>4.250011492315472E-4</v>
      </c>
      <c r="H31" s="58">
        <f>+'Productos Importados'!H15/'Productos Importados'!H$7</f>
        <v>7.4841447673474433E-5</v>
      </c>
      <c r="I31" s="58">
        <f>+'Productos Importados'!I15/'Productos Importados'!I$7</f>
        <v>2.4636457552191219E-4</v>
      </c>
      <c r="J31" s="58">
        <f>+'Productos Importados'!J15/'Productos Importados'!J$7</f>
        <v>1.801601074800851E-3</v>
      </c>
      <c r="K31" s="58">
        <f>+'Productos Importados'!K15/'Productos Importados'!K$7</f>
        <v>9.4536193001326582E-3</v>
      </c>
      <c r="L31" s="58">
        <f>+'Productos Importados'!L15/'Productos Importados'!L$7</f>
        <v>2.4177937354722227E-2</v>
      </c>
      <c r="M31" s="58">
        <f>+'Productos Importados'!M15/'Productos Importados'!M$7</f>
        <v>3.314317020546094E-2</v>
      </c>
      <c r="N31" s="58">
        <f>+'Productos Importados'!N15/'Productos Importados'!N$7</f>
        <v>2.6143323528643965E-2</v>
      </c>
      <c r="O31" s="58">
        <f>+'Productos Importados'!O15/'Productos Importados'!O$7</f>
        <v>4.5256799640995382E-2</v>
      </c>
      <c r="P31" s="58">
        <f>+'Productos Importados'!P15/'Productos Importados'!P$7</f>
        <v>0.22676009241988901</v>
      </c>
      <c r="Q31" s="58">
        <f>+'Productos Importados'!Q15/'Productos Importados'!Q$7</f>
        <v>0.14527876922183816</v>
      </c>
      <c r="R31" s="58">
        <f>+'Productos Importados'!R15/'Productos Importados'!R$7</f>
        <v>0.10539526907041305</v>
      </c>
      <c r="S31" s="58">
        <f>+'Productos Importados'!S15/'Productos Importados'!S$7</f>
        <v>1.0067333581881456E-2</v>
      </c>
      <c r="T31" s="58">
        <f>+'Productos Importados'!T15/'Productos Importados'!T$7</f>
        <v>6.8165405676373387E-4</v>
      </c>
      <c r="U31" s="58">
        <f>+'Productos Importados'!U15/'Productos Importados'!U$7</f>
        <v>3.7166997790539232E-2</v>
      </c>
      <c r="V31" s="58">
        <f>+'Productos Importados'!V15/'Productos Importados'!V$7</f>
        <v>1.7585660826645488E-2</v>
      </c>
      <c r="W31" s="58">
        <f>+'Productos Importados'!W15/'Productos Importados'!W$7</f>
        <v>1.5305317634077305E-2</v>
      </c>
    </row>
    <row r="32" spans="1:23" s="8" customFormat="1" x14ac:dyDescent="0.25">
      <c r="A32" s="29" t="s">
        <v>3</v>
      </c>
      <c r="B32" s="58">
        <f>+'Productos Importados'!B16/'Productos Importados'!B$7</f>
        <v>0.14176891962386703</v>
      </c>
      <c r="C32" s="58">
        <f>+'Productos Importados'!C16/'Productos Importados'!C$7</f>
        <v>0.26637112799266227</v>
      </c>
      <c r="D32" s="58">
        <f>+'Productos Importados'!D16/'Productos Importados'!D$7</f>
        <v>0.20607437116449126</v>
      </c>
      <c r="E32" s="58">
        <f>+'Productos Importados'!E16/'Productos Importados'!E$7</f>
        <v>0.14460788399777558</v>
      </c>
      <c r="F32" s="58">
        <f>+'Productos Importados'!F16/'Productos Importados'!F$7</f>
        <v>7.6859013235751741E-2</v>
      </c>
      <c r="G32" s="58">
        <f>+'Productos Importados'!G16/'Productos Importados'!G$7</f>
        <v>5.020002758155713E-2</v>
      </c>
      <c r="H32" s="58">
        <f>+'Productos Importados'!H16/'Productos Importados'!H$7</f>
        <v>6.4500974258140137E-2</v>
      </c>
      <c r="I32" s="58">
        <f>+'Productos Importados'!I16/'Productos Importados'!I$7</f>
        <v>7.586224979417179E-2</v>
      </c>
      <c r="J32" s="58">
        <f>+'Productos Importados'!J16/'Productos Importados'!J$7</f>
        <v>0.12923608979037693</v>
      </c>
      <c r="K32" s="58">
        <f>+'Productos Importados'!K16/'Productos Importados'!K$7</f>
        <v>0.32874925807104893</v>
      </c>
      <c r="L32" s="58">
        <f>+'Productos Importados'!L16/'Productos Importados'!L$7</f>
        <v>0.36149993438183881</v>
      </c>
      <c r="M32" s="58">
        <f>+'Productos Importados'!M16/'Productos Importados'!M$7</f>
        <v>0.45673231519849505</v>
      </c>
      <c r="N32" s="58">
        <f>+'Productos Importados'!N16/'Productos Importados'!N$7</f>
        <v>0.36863145817416737</v>
      </c>
      <c r="O32" s="58">
        <f>+'Productos Importados'!O16/'Productos Importados'!O$7</f>
        <v>0.40415808161359562</v>
      </c>
      <c r="P32" s="58">
        <f>+'Productos Importados'!P16/'Productos Importados'!P$7</f>
        <v>0.2244327945435402</v>
      </c>
      <c r="Q32" s="58">
        <f>+'Productos Importados'!Q16/'Productos Importados'!Q$7</f>
        <v>0.26901816197980521</v>
      </c>
      <c r="R32" s="58">
        <f>+'Productos Importados'!R16/'Productos Importados'!R$7</f>
        <v>0.38172159142768103</v>
      </c>
      <c r="S32" s="58">
        <f>+'Productos Importados'!S16/'Productos Importados'!S$7</f>
        <v>0.44014608809682748</v>
      </c>
      <c r="T32" s="58">
        <f>+'Productos Importados'!T16/'Productos Importados'!T$7</f>
        <v>0.50685567420282251</v>
      </c>
      <c r="U32" s="58">
        <f>+'Productos Importados'!U16/'Productos Importados'!U$7</f>
        <v>0.5037719748877536</v>
      </c>
      <c r="V32" s="58">
        <f>+'Productos Importados'!V16/'Productos Importados'!V$7</f>
        <v>0.66651001315035063</v>
      </c>
      <c r="W32" s="58">
        <f>+'Productos Importados'!W16/'Productos Importados'!W$7</f>
        <v>0.59185871446638139</v>
      </c>
    </row>
    <row r="33" spans="1:23" s="8" customFormat="1" ht="15.75" thickBot="1" x14ac:dyDescent="0.3">
      <c r="A33" s="30" t="s">
        <v>6</v>
      </c>
      <c r="B33" s="59">
        <f>+'Productos Importados'!B17/'Productos Importados'!B$7</f>
        <v>0.6513755806407967</v>
      </c>
      <c r="C33" s="59">
        <f>+'Productos Importados'!C17/'Productos Importados'!C$7</f>
        <v>0.39552983978459122</v>
      </c>
      <c r="D33" s="59">
        <f>+'Productos Importados'!D17/'Productos Importados'!D$7</f>
        <v>0.51039178830808229</v>
      </c>
      <c r="E33" s="59">
        <f>+'Productos Importados'!E17/'Productos Importados'!E$7</f>
        <v>0.57931793202242976</v>
      </c>
      <c r="F33" s="59">
        <f>+'Productos Importados'!F17/'Productos Importados'!F$7</f>
        <v>0.7971220701106424</v>
      </c>
      <c r="G33" s="59">
        <f>+'Productos Importados'!G17/'Productos Importados'!G$7</f>
        <v>0.76265003600925507</v>
      </c>
      <c r="H33" s="59">
        <f>+'Productos Importados'!H17/'Productos Importados'!H$7</f>
        <v>0.76735368077196076</v>
      </c>
      <c r="I33" s="59">
        <f>+'Productos Importados'!I17/'Productos Importados'!I$7</f>
        <v>0.74043179351103605</v>
      </c>
      <c r="J33" s="59">
        <f>+'Productos Importados'!J17/'Productos Importados'!J$7</f>
        <v>0.68689655000192151</v>
      </c>
      <c r="K33" s="59">
        <f>+'Productos Importados'!K17/'Productos Importados'!K$7</f>
        <v>0.45727498907168568</v>
      </c>
      <c r="L33" s="59">
        <f>+'Productos Importados'!L17/'Productos Importados'!L$7</f>
        <v>0.31615113933645517</v>
      </c>
      <c r="M33" s="59">
        <f>+'Productos Importados'!M17/'Productos Importados'!M$7</f>
        <v>0.24863462822343801</v>
      </c>
      <c r="N33" s="59">
        <f>+'Productos Importados'!N17/'Productos Importados'!N$7</f>
        <v>0.14133052716805139</v>
      </c>
      <c r="O33" s="59">
        <f>+'Productos Importados'!O17/'Productos Importados'!O$7</f>
        <v>0.15640067387479425</v>
      </c>
      <c r="P33" s="59">
        <f>+'Productos Importados'!P17/'Productos Importados'!P$7</f>
        <v>0.11048874397195106</v>
      </c>
      <c r="Q33" s="59">
        <f>+'Productos Importados'!Q17/'Productos Importados'!Q$7</f>
        <v>6.6930225317000977E-2</v>
      </c>
      <c r="R33" s="59">
        <f>+'Productos Importados'!R17/'Productos Importados'!R$7</f>
        <v>0.1745547231966427</v>
      </c>
      <c r="S33" s="59">
        <f>+'Productos Importados'!S17/'Productos Importados'!S$7</f>
        <v>0.13926430289660011</v>
      </c>
      <c r="T33" s="59">
        <f>+'Productos Importados'!T17/'Productos Importados'!T$7</f>
        <v>6.5726191936062925E-2</v>
      </c>
      <c r="U33" s="59">
        <f>+'Productos Importados'!U17/'Productos Importados'!U$7</f>
        <v>0.10792450272799567</v>
      </c>
      <c r="V33" s="59">
        <f>+'Productos Importados'!V17/'Productos Importados'!V$7</f>
        <v>1.4308162531156248E-2</v>
      </c>
      <c r="W33" s="59">
        <f>+'Productos Importados'!W17/'Productos Importados'!W$7</f>
        <v>1.4861323454276661E-5</v>
      </c>
    </row>
  </sheetData>
  <mergeCells count="1">
    <mergeCell ref="A4:A5"/>
  </mergeCells>
  <conditionalFormatting sqref="B7:W7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B23:W23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GridLines="0" workbookViewId="0">
      <pane xSplit="1" topLeftCell="B1" activePane="topRight" state="frozen"/>
      <selection pane="topRight" activeCell="A2" sqref="A2"/>
    </sheetView>
  </sheetViews>
  <sheetFormatPr baseColWidth="10" defaultRowHeight="15" x14ac:dyDescent="0.25"/>
  <cols>
    <col min="1" max="1" width="45.7109375" style="1" bestFit="1" customWidth="1"/>
    <col min="2" max="2" width="13.85546875" style="1" customWidth="1"/>
    <col min="3" max="11" width="12.7109375" style="1" bestFit="1" customWidth="1"/>
    <col min="12" max="23" width="13.7109375" style="1" bestFit="1" customWidth="1"/>
    <col min="24" max="16384" width="11.42578125" style="1"/>
  </cols>
  <sheetData>
    <row r="1" spans="1:23" s="8" customFormat="1" x14ac:dyDescent="0.25"/>
    <row r="2" spans="1:23" s="8" customFormat="1" x14ac:dyDescent="0.25"/>
    <row r="3" spans="1:23" s="8" customFormat="1" x14ac:dyDescent="0.25"/>
    <row r="4" spans="1:23" ht="21.75" customHeight="1" x14ac:dyDescent="0.25">
      <c r="A4" s="68" t="s">
        <v>35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</row>
    <row r="5" spans="1:23" x14ac:dyDescent="0.25">
      <c r="A5" s="68"/>
    </row>
    <row r="6" spans="1:23" s="8" customFormat="1" ht="22.5" customHeight="1" x14ac:dyDescent="0.25">
      <c r="A6" s="32" t="s">
        <v>0</v>
      </c>
      <c r="B6" s="32">
        <v>1995</v>
      </c>
      <c r="C6" s="32">
        <v>1996</v>
      </c>
      <c r="D6" s="32">
        <v>1997</v>
      </c>
      <c r="E6" s="32">
        <v>1998</v>
      </c>
      <c r="F6" s="32">
        <v>1999</v>
      </c>
      <c r="G6" s="32">
        <v>2000</v>
      </c>
      <c r="H6" s="32">
        <v>2001</v>
      </c>
      <c r="I6" s="32">
        <v>2002</v>
      </c>
      <c r="J6" s="32">
        <v>2003</v>
      </c>
      <c r="K6" s="32">
        <v>2004</v>
      </c>
      <c r="L6" s="32">
        <v>2005</v>
      </c>
      <c r="M6" s="32">
        <v>2006</v>
      </c>
      <c r="N6" s="32">
        <v>2007</v>
      </c>
      <c r="O6" s="32">
        <v>2008</v>
      </c>
      <c r="P6" s="32">
        <v>2009</v>
      </c>
      <c r="Q6" s="32">
        <v>2010</v>
      </c>
      <c r="R6" s="32">
        <v>2011</v>
      </c>
      <c r="S6" s="32">
        <v>2012</v>
      </c>
      <c r="T6" s="32">
        <v>2013</v>
      </c>
      <c r="U6" s="32">
        <v>2014</v>
      </c>
      <c r="V6" s="32">
        <v>2015</v>
      </c>
      <c r="W6" s="32">
        <v>2016</v>
      </c>
    </row>
    <row r="7" spans="1:23" s="8" customFormat="1" x14ac:dyDescent="0.25">
      <c r="A7" s="29" t="s">
        <v>2</v>
      </c>
      <c r="B7" s="41">
        <f>(+'Productos Exportados'!B9-'Productos Importados'!B8)/(B21+B35)</f>
        <v>9.7822505449362933E-3</v>
      </c>
      <c r="C7" s="41">
        <f>(+'Productos Exportados'!C9-'Productos Importados'!C8)/(C21+C35)</f>
        <v>1.9329216973677777E-2</v>
      </c>
      <c r="D7" s="41">
        <f>(+'Productos Exportados'!D9-'Productos Importados'!D8)/(D21+D35)</f>
        <v>8.8040249578860266E-2</v>
      </c>
      <c r="E7" s="41">
        <f>(+'Productos Exportados'!E9-'Productos Importados'!E8)/(E21+E35)</f>
        <v>1.6166628572345128E-2</v>
      </c>
      <c r="F7" s="41">
        <f>(+'Productos Exportados'!F9-'Productos Importados'!F8)/(F21+F35)</f>
        <v>6.3228076472612938E-3</v>
      </c>
      <c r="G7" s="41">
        <f>(+'Productos Exportados'!G9-'Productos Importados'!G8)/(G21+G35)</f>
        <v>0</v>
      </c>
      <c r="H7" s="41">
        <f>(+'Productos Exportados'!H9-'Productos Importados'!H8)/(H21+H35)</f>
        <v>1.1751491982479309E-2</v>
      </c>
      <c r="I7" s="41">
        <f>(+'Productos Exportados'!I9-'Productos Importados'!I8)/(I21+I35)</f>
        <v>1.1623131677208442E-2</v>
      </c>
      <c r="J7" s="41">
        <f>(+'Productos Exportados'!J9-'Productos Importados'!J8)/(J21+J35)</f>
        <v>9.00283690861115E-3</v>
      </c>
      <c r="K7" s="41">
        <f>(+'Productos Exportados'!K9-'Productos Importados'!K8)/(K21+K35)</f>
        <v>4.0838201587280881E-3</v>
      </c>
      <c r="L7" s="41">
        <f>(+'Productos Exportados'!L9-'Productos Importados'!L8)/(L21+L35)</f>
        <v>-2.15129721967423E-7</v>
      </c>
      <c r="M7" s="41">
        <f>(+'Productos Exportados'!M9-'Productos Importados'!M8)/(M21+M35)</f>
        <v>0</v>
      </c>
      <c r="N7" s="41">
        <f>(+'Productos Exportados'!N9-'Productos Importados'!N8)/(N21+N35)</f>
        <v>1.2220880564250507E-6</v>
      </c>
      <c r="O7" s="41">
        <f>(+'Productos Exportados'!O9-'Productos Importados'!O8)/(O21+O35)</f>
        <v>2.5241054575266672E-3</v>
      </c>
      <c r="P7" s="41">
        <f>(+'Productos Exportados'!P9-'Productos Importados'!P8)/(P21+P35)</f>
        <v>1.5261876560715166E-2</v>
      </c>
      <c r="Q7" s="41">
        <f>(+'Productos Exportados'!Q9-'Productos Importados'!Q8)/(Q21+Q35)</f>
        <v>4.7940973831073425E-3</v>
      </c>
      <c r="R7" s="41">
        <f>(+'Productos Exportados'!R9-'Productos Importados'!R8)/(R21+R35)</f>
        <v>4.3214309719148206E-3</v>
      </c>
      <c r="S7" s="41">
        <f>(+'Productos Exportados'!S9-'Productos Importados'!S8)/(S21+S35)</f>
        <v>1.9465040444191686E-2</v>
      </c>
      <c r="T7" s="41">
        <f>(+'Productos Exportados'!T9-'Productos Importados'!T8)/(T21+T35)</f>
        <v>6.6607632809885631E-2</v>
      </c>
      <c r="U7" s="41">
        <f>(+'Productos Exportados'!U9-'Productos Importados'!U8)/(U21+U35)</f>
        <v>5.7353419034877194E-2</v>
      </c>
      <c r="V7" s="41">
        <f>(+'Productos Exportados'!V9-'Productos Importados'!V8)/(V21+V35)</f>
        <v>6.5671586459594269E-2</v>
      </c>
      <c r="W7" s="41">
        <f>(+'Productos Exportados'!W9-'Productos Importados'!W8)/(W21+W35)</f>
        <v>7.0016202230768571E-2</v>
      </c>
    </row>
    <row r="8" spans="1:23" s="8" customFormat="1" x14ac:dyDescent="0.25">
      <c r="A8" s="29" t="s">
        <v>4</v>
      </c>
      <c r="B8" s="41">
        <f>(+'Productos Exportados'!B10-'Productos Importados'!B9)/(B22+B36)</f>
        <v>2.8384107524535396E-3</v>
      </c>
      <c r="C8" s="41">
        <f>(+'Productos Exportados'!C10-'Productos Importados'!C9)/(C22+C36)</f>
        <v>4.1168217858859324E-3</v>
      </c>
      <c r="D8" s="41">
        <f>(+'Productos Exportados'!D10-'Productos Importados'!D9)/(D22+D36)</f>
        <v>3.5242259846305348E-3</v>
      </c>
      <c r="E8" s="41">
        <f>(+'Productos Exportados'!E10-'Productos Importados'!E9)/(E22+E36)</f>
        <v>2.9477414346107587E-3</v>
      </c>
      <c r="F8" s="41">
        <f>(+'Productos Exportados'!F10-'Productos Importados'!F9)/(F22+F36)</f>
        <v>2.8930948718786775E-3</v>
      </c>
      <c r="G8" s="41">
        <f>(+'Productos Exportados'!G10-'Productos Importados'!G9)/(G22+G36)</f>
        <v>2.6021147976054413E-3</v>
      </c>
      <c r="H8" s="41">
        <f>(+'Productos Exportados'!H10-'Productos Importados'!H9)/(H22+H36)</f>
        <v>1.9488646845074345E-3</v>
      </c>
      <c r="I8" s="41">
        <f>(+'Productos Exportados'!I10-'Productos Importados'!I9)/(I22+I36)</f>
        <v>4.9331452327991507E-4</v>
      </c>
      <c r="J8" s="41">
        <f>(+'Productos Exportados'!J10-'Productos Importados'!J9)/(J22+J36)</f>
        <v>8.9992353895538765E-4</v>
      </c>
      <c r="K8" s="41">
        <f>(+'Productos Exportados'!K10-'Productos Importados'!K9)/(K22+K36)</f>
        <v>8.7782911203548245E-4</v>
      </c>
      <c r="L8" s="41">
        <f>(+'Productos Exportados'!L10-'Productos Importados'!L9)/(L22+L36)</f>
        <v>6.5601079899035213E-4</v>
      </c>
      <c r="M8" s="41">
        <f>(+'Productos Exportados'!M10-'Productos Importados'!M9)/(M22+M36)</f>
        <v>6.2331571557248196E-4</v>
      </c>
      <c r="N8" s="41">
        <f>(+'Productos Exportados'!N10-'Productos Importados'!N9)/(N22+N36)</f>
        <v>7.2685636250755816E-4</v>
      </c>
      <c r="O8" s="41">
        <f>(+'Productos Exportados'!O10-'Productos Importados'!O9)/(O22+O36)</f>
        <v>8.21110045827339E-4</v>
      </c>
      <c r="P8" s="41">
        <f>(+'Productos Exportados'!P10-'Productos Importados'!P9)/(P22+P36)</f>
        <v>8.2653050031302865E-4</v>
      </c>
      <c r="Q8" s="41">
        <f>(+'Productos Exportados'!Q10-'Productos Importados'!Q9)/(Q22+Q36)</f>
        <v>6.7143938769832236E-4</v>
      </c>
      <c r="R8" s="41">
        <f>(+'Productos Exportados'!R10-'Productos Importados'!R9)/(R22+R36)</f>
        <v>7.7855399865380112E-4</v>
      </c>
      <c r="S8" s="41">
        <f>(+'Productos Exportados'!S10-'Productos Importados'!S9)/(S22+S36)</f>
        <v>9.1704282649692544E-4</v>
      </c>
      <c r="T8" s="41">
        <f>(+'Productos Exportados'!T10-'Productos Importados'!T9)/(T22+T36)</f>
        <v>6.3829820507693095E-4</v>
      </c>
      <c r="U8" s="41">
        <f>(+'Productos Exportados'!U10-'Productos Importados'!U9)/(U22+U36)</f>
        <v>7.6220791996699732E-4</v>
      </c>
      <c r="V8" s="41">
        <f>(+'Productos Exportados'!V10-'Productos Importados'!V9)/(V22+V36)</f>
        <v>6.8181527349642386E-4</v>
      </c>
      <c r="W8" s="41">
        <f>(+'Productos Exportados'!W10-'Productos Importados'!W9)/(W22+W36)</f>
        <v>6.834560090673179E-4</v>
      </c>
    </row>
    <row r="9" spans="1:23" s="8" customFormat="1" x14ac:dyDescent="0.25">
      <c r="A9" s="29" t="s">
        <v>5</v>
      </c>
      <c r="B9" s="41">
        <f>(+'Productos Exportados'!B11-'Productos Importados'!B10)/(B23+B37)</f>
        <v>5.2486641958825134E-3</v>
      </c>
      <c r="C9" s="41">
        <f>(+'Productos Exportados'!C11-'Productos Importados'!C10)/(C23+C37)</f>
        <v>4.5595499102646679E-3</v>
      </c>
      <c r="D9" s="41">
        <f>(+'Productos Exportados'!D11-'Productos Importados'!D10)/(D23+D37)</f>
        <v>4.8377995147053906E-3</v>
      </c>
      <c r="E9" s="41">
        <f>(+'Productos Exportados'!E11-'Productos Importados'!E10)/(E23+E37)</f>
        <v>6.6595299327336724E-3</v>
      </c>
      <c r="F9" s="41">
        <f>(+'Productos Exportados'!F11-'Productos Importados'!F10)/(F23+F37)</f>
        <v>5.8404829169744011E-3</v>
      </c>
      <c r="G9" s="41">
        <f>(+'Productos Exportados'!G11-'Productos Importados'!G10)/(G23+G37)</f>
        <v>3.9549962361016032E-3</v>
      </c>
      <c r="H9" s="41">
        <f>(+'Productos Exportados'!H11-'Productos Importados'!H10)/(H23+H37)</f>
        <v>2.1699435703041304E-3</v>
      </c>
      <c r="I9" s="41">
        <f>(+'Productos Exportados'!I11-'Productos Importados'!I10)/(I23+I37)</f>
        <v>-2.4355890026786845E-4</v>
      </c>
      <c r="J9" s="41">
        <f>(+'Productos Exportados'!J11-'Productos Importados'!J10)/(J23+J37)</f>
        <v>-2.352868523724418E-4</v>
      </c>
      <c r="K9" s="41">
        <f>(+'Productos Exportados'!K11-'Productos Importados'!K10)/(K23+K37)</f>
        <v>-4.944071571347512E-5</v>
      </c>
      <c r="L9" s="41">
        <f>(+'Productos Exportados'!L11-'Productos Importados'!L10)/(L23+L37)</f>
        <v>3.3190957026305499E-5</v>
      </c>
      <c r="M9" s="41">
        <f>(+'Productos Exportados'!M11-'Productos Importados'!M10)/(M23+M37)</f>
        <v>-4.8206955990041185E-4</v>
      </c>
      <c r="N9" s="41">
        <f>(+'Productos Exportados'!N11-'Productos Importados'!N10)/(N23+N37)</f>
        <v>-4.4717956391476116E-4</v>
      </c>
      <c r="O9" s="41">
        <f>(+'Productos Exportados'!O11-'Productos Importados'!O10)/(O23+O37)</f>
        <v>-7.720014740271214E-4</v>
      </c>
      <c r="P9" s="41">
        <f>(+'Productos Exportados'!P11-'Productos Importados'!P10)/(P23+P37)</f>
        <v>-7.7384943068612626E-4</v>
      </c>
      <c r="Q9" s="41">
        <f>(+'Productos Exportados'!Q11-'Productos Importados'!Q10)/(Q23+Q37)</f>
        <v>-6.5958244616587326E-4</v>
      </c>
      <c r="R9" s="41">
        <f>(+'Productos Exportados'!R11-'Productos Importados'!R10)/(R23+R37)</f>
        <v>-7.01371755993648E-4</v>
      </c>
      <c r="S9" s="41">
        <f>(+'Productos Exportados'!S11-'Productos Importados'!S10)/(S23+S37)</f>
        <v>-2.7711817120438197E-4</v>
      </c>
      <c r="T9" s="41">
        <f>(+'Productos Exportados'!T11-'Productos Importados'!T10)/(T23+T37)</f>
        <v>-2.5614733251086988E-4</v>
      </c>
      <c r="U9" s="41">
        <f>(+'Productos Exportados'!U11-'Productos Importados'!U10)/(U23+U37)</f>
        <v>-8.8673294829864091E-5</v>
      </c>
      <c r="V9" s="41">
        <f>(+'Productos Exportados'!V11-'Productos Importados'!V10)/(V23+V37)</f>
        <v>-2.3824847530854418E-5</v>
      </c>
      <c r="W9" s="41">
        <f>(+'Productos Exportados'!W11-'Productos Importados'!W10)/(W23+W37)</f>
        <v>2.0775054622408515E-4</v>
      </c>
    </row>
    <row r="10" spans="1:23" s="8" customFormat="1" x14ac:dyDescent="0.25">
      <c r="A10" s="29" t="s">
        <v>8</v>
      </c>
      <c r="B10" s="41">
        <f>(+'Productos Exportados'!B12-'Productos Importados'!B11)/(B24+B38)</f>
        <v>-6.4053569647665584E-3</v>
      </c>
      <c r="C10" s="41">
        <f>(+'Productos Exportados'!C12-'Productos Importados'!C11)/(C24+C38)</f>
        <v>-2.0707668312283183E-3</v>
      </c>
      <c r="D10" s="41">
        <f>(+'Productos Exportados'!D12-'Productos Importados'!D11)/(D24+D38)</f>
        <v>-3.4563556384319522E-3</v>
      </c>
      <c r="E10" s="41">
        <f>(+'Productos Exportados'!E12-'Productos Importados'!E11)/(E24+E38)</f>
        <v>-7.067976473263478E-4</v>
      </c>
      <c r="F10" s="41">
        <f>(+'Productos Exportados'!F12-'Productos Importados'!F11)/(F24+F38)</f>
        <v>-6.0138679679061534E-4</v>
      </c>
      <c r="G10" s="41">
        <f>(+'Productos Exportados'!G12-'Productos Importados'!G11)/(G24+G38)</f>
        <v>-4.0691083186431623E-3</v>
      </c>
      <c r="H10" s="41">
        <f>(+'Productos Exportados'!H12-'Productos Importados'!H11)/(H24+H38)</f>
        <v>-3.028988988227275E-3</v>
      </c>
      <c r="I10" s="41">
        <f>(+'Productos Exportados'!I12-'Productos Importados'!I11)/(I24+I38)</f>
        <v>-3.0271099489258628E-3</v>
      </c>
      <c r="J10" s="41">
        <f>(+'Productos Exportados'!J12-'Productos Importados'!J11)/(J24+J38)</f>
        <v>-3.5808261231995734E-3</v>
      </c>
      <c r="K10" s="41">
        <f>(+'Productos Exportados'!K12-'Productos Importados'!K11)/(K24+K38)</f>
        <v>-8.4818160131053203E-3</v>
      </c>
      <c r="L10" s="41">
        <f>(+'Productos Exportados'!L12-'Productos Importados'!L11)/(L24+L38)</f>
        <v>-1.0423362278327816E-2</v>
      </c>
      <c r="M10" s="41">
        <f>(+'Productos Exportados'!M12-'Productos Importados'!M11)/(M24+M38)</f>
        <v>-4.0691096488005901E-3</v>
      </c>
      <c r="N10" s="41">
        <f>(+'Productos Exportados'!N12-'Productos Importados'!N11)/(N24+N38)</f>
        <v>-4.3177742102636085E-3</v>
      </c>
      <c r="O10" s="41">
        <f>(+'Productos Exportados'!O12-'Productos Importados'!O11)/(O24+O38)</f>
        <v>-2.6361731921131556E-3</v>
      </c>
      <c r="P10" s="41">
        <f>(+'Productos Exportados'!P12-'Productos Importados'!P11)/(P24+P38)</f>
        <v>-4.9420719929162155E-3</v>
      </c>
      <c r="Q10" s="41">
        <f>(+'Productos Exportados'!Q12-'Productos Importados'!Q11)/(Q24+Q38)</f>
        <v>-6.7840000738390105E-3</v>
      </c>
      <c r="R10" s="41">
        <f>(+'Productos Exportados'!R12-'Productos Importados'!R11)/(R24+R38)</f>
        <v>-2.9390508701046423E-3</v>
      </c>
      <c r="S10" s="41">
        <f>(+'Productos Exportados'!S12-'Productos Importados'!S11)/(S24+S38)</f>
        <v>-4.0898424184795702E-3</v>
      </c>
      <c r="T10" s="41">
        <f>(+'Productos Exportados'!T12-'Productos Importados'!T11)/(T24+T38)</f>
        <v>-5.9989433636595084E-4</v>
      </c>
      <c r="U10" s="41">
        <f>(+'Productos Exportados'!U12-'Productos Importados'!U11)/(U24+U38)</f>
        <v>1.3815269433924016E-4</v>
      </c>
      <c r="V10" s="41">
        <f>(+'Productos Exportados'!V12-'Productos Importados'!V11)/(V24+V38)</f>
        <v>1.2543731959970456E-4</v>
      </c>
      <c r="W10" s="41">
        <f>(+'Productos Exportados'!W12-'Productos Importados'!W11)/(W24+W38)</f>
        <v>-4.4348654518998559E-5</v>
      </c>
    </row>
    <row r="11" spans="1:23" s="8" customFormat="1" x14ac:dyDescent="0.25">
      <c r="A11" s="29" t="s">
        <v>7</v>
      </c>
      <c r="B11" s="41">
        <f>(+'Productos Exportados'!B13-'Productos Importados'!B12)/(B25+B39)</f>
        <v>-2.4725969208217501E-3</v>
      </c>
      <c r="C11" s="41">
        <f>(+'Productos Exportados'!C13-'Productos Importados'!C12)/(C25+C39)</f>
        <v>-1.029397243727829E-2</v>
      </c>
      <c r="D11" s="41">
        <f>(+'Productos Exportados'!D13-'Productos Importados'!D12)/(D25+D39)</f>
        <v>-7.0488348906227712E-4</v>
      </c>
      <c r="E11" s="41">
        <f>(+'Productos Exportados'!E13-'Productos Importados'!E12)/(E25+E39)</f>
        <v>1.6420751770966403E-3</v>
      </c>
      <c r="F11" s="41">
        <f>(+'Productos Exportados'!F13-'Productos Importados'!F12)/(F25+F39)</f>
        <v>-6.2143561513627052E-4</v>
      </c>
      <c r="G11" s="41">
        <f>(+'Productos Exportados'!G13-'Productos Importados'!G12)/(G25+G39)</f>
        <v>-2.3738434807394617E-3</v>
      </c>
      <c r="H11" s="41">
        <f>(+'Productos Exportados'!H13-'Productos Importados'!H12)/(H25+H39)</f>
        <v>-2.0306952759891585E-3</v>
      </c>
      <c r="I11" s="41">
        <f>(+'Productos Exportados'!I13-'Productos Importados'!I12)/(I25+I39)</f>
        <v>-1.9428617178662716E-3</v>
      </c>
      <c r="J11" s="41">
        <f>(+'Productos Exportados'!J13-'Productos Importados'!J12)/(J25+J39)</f>
        <v>-1.8900137119127623E-3</v>
      </c>
      <c r="K11" s="41">
        <f>(+'Productos Exportados'!K13-'Productos Importados'!K12)/(K25+K39)</f>
        <v>-1.2882603898225254E-3</v>
      </c>
      <c r="L11" s="41">
        <f>(+'Productos Exportados'!L13-'Productos Importados'!L12)/(L25+L39)</f>
        <v>-2.4511056418375725E-3</v>
      </c>
      <c r="M11" s="41">
        <f>(+'Productos Exportados'!M13-'Productos Importados'!M12)/(M25+M39)</f>
        <v>-1.9618425813414521E-3</v>
      </c>
      <c r="N11" s="41">
        <f>(+'Productos Exportados'!N13-'Productos Importados'!N12)/(N25+N39)</f>
        <v>-2.7735742606582819E-3</v>
      </c>
      <c r="O11" s="41">
        <f>(+'Productos Exportados'!O13-'Productos Importados'!O12)/(O25+O39)</f>
        <v>-2.83748158177291E-3</v>
      </c>
      <c r="P11" s="41">
        <f>(+'Productos Exportados'!P13-'Productos Importados'!P12)/(P25+P39)</f>
        <v>-1.5619427412534332E-3</v>
      </c>
      <c r="Q11" s="41">
        <f>(+'Productos Exportados'!Q13-'Productos Importados'!Q12)/(Q25+Q39)</f>
        <v>-3.3719705993252966E-4</v>
      </c>
      <c r="R11" s="41">
        <f>(+'Productos Exportados'!R13-'Productos Importados'!R12)/(R25+R39)</f>
        <v>-6.8157397755289138E-4</v>
      </c>
      <c r="S11" s="41">
        <f>(+'Productos Exportados'!S13-'Productos Importados'!S12)/(S25+S39)</f>
        <v>-6.7996314027725911E-4</v>
      </c>
      <c r="T11" s="41">
        <f>(+'Productos Exportados'!T13-'Productos Importados'!T12)/(T25+T39)</f>
        <v>-6.6153626668360381E-4</v>
      </c>
      <c r="U11" s="41">
        <f>(+'Productos Exportados'!U13-'Productos Importados'!U12)/(U25+U39)</f>
        <v>2.3808347437044932E-4</v>
      </c>
      <c r="V11" s="41">
        <f>(+'Productos Exportados'!V13-'Productos Importados'!V12)/(V25+V39)</f>
        <v>-2.2865228135898194E-4</v>
      </c>
      <c r="W11" s="41">
        <f>(+'Productos Exportados'!W13-'Productos Importados'!W12)/(W25+W39)</f>
        <v>-2.7885361047181976E-4</v>
      </c>
    </row>
    <row r="12" spans="1:23" s="8" customFormat="1" x14ac:dyDescent="0.25">
      <c r="A12" s="29" t="s">
        <v>9</v>
      </c>
      <c r="B12" s="41">
        <f>(+'Productos Exportados'!B14-'Productos Importados'!B13)/(B26+B40)</f>
        <v>-1.4307673295537199E-3</v>
      </c>
      <c r="C12" s="41">
        <f>(+'Productos Exportados'!C14-'Productos Importados'!C13)/(C26+C40)</f>
        <v>5.056485374976368E-3</v>
      </c>
      <c r="D12" s="41">
        <f>(+'Productos Exportados'!D14-'Productos Importados'!D13)/(D26+D40)</f>
        <v>6.1238545532950363E-3</v>
      </c>
      <c r="E12" s="41">
        <f>(+'Productos Exportados'!E14-'Productos Importados'!E13)/(E26+E40)</f>
        <v>-8.7383846191173183E-3</v>
      </c>
      <c r="F12" s="41">
        <f>(+'Productos Exportados'!F14-'Productos Importados'!F13)/(F26+F40)</f>
        <v>-1.0801634917938184E-3</v>
      </c>
      <c r="G12" s="41">
        <f>(+'Productos Exportados'!G14-'Productos Importados'!G13)/(G26+G40)</f>
        <v>2.0816501351998639E-3</v>
      </c>
      <c r="H12" s="41">
        <f>(+'Productos Exportados'!H14-'Productos Importados'!H13)/(H26+H40)</f>
        <v>3.3359744553816835E-3</v>
      </c>
      <c r="I12" s="41">
        <f>(+'Productos Exportados'!I14-'Productos Importados'!I13)/(I26+I40)</f>
        <v>-1.3777386534225708E-2</v>
      </c>
      <c r="J12" s="41">
        <f>(+'Productos Exportados'!J14-'Productos Importados'!J13)/(J26+J40)</f>
        <v>-4.4117373746902474E-3</v>
      </c>
      <c r="K12" s="41">
        <f>(+'Productos Exportados'!K14-'Productos Importados'!K13)/(K26+K40)</f>
        <v>-2.3409826154495759E-4</v>
      </c>
      <c r="L12" s="41">
        <f>(+'Productos Exportados'!L14-'Productos Importados'!L13)/(L26+L40)</f>
        <v>-4.6626322577969108E-4</v>
      </c>
      <c r="M12" s="41">
        <f>(+'Productos Exportados'!M14-'Productos Importados'!M13)/(M26+M40)</f>
        <v>-6.4022008840470997E-3</v>
      </c>
      <c r="N12" s="41">
        <f>(+'Productos Exportados'!N14-'Productos Importados'!N13)/(N26+N40)</f>
        <v>-5.6742550326440494E-3</v>
      </c>
      <c r="O12" s="41">
        <f>(+'Productos Exportados'!O14-'Productos Importados'!O13)/(O26+O40)</f>
        <v>-8.7404851434905336E-4</v>
      </c>
      <c r="P12" s="41">
        <f>(+'Productos Exportados'!P14-'Productos Importados'!P13)/(P26+P40)</f>
        <v>-1.5372473882403594E-2</v>
      </c>
      <c r="Q12" s="41">
        <f>(+'Productos Exportados'!Q14-'Productos Importados'!Q13)/(Q26+Q40)</f>
        <v>-1.3510060934926862E-2</v>
      </c>
      <c r="R12" s="41">
        <f>(+'Productos Exportados'!R14-'Productos Importados'!R13)/(R26+R40)</f>
        <v>-1.1271245998412813E-2</v>
      </c>
      <c r="S12" s="41">
        <f>(+'Productos Exportados'!S14-'Productos Importados'!S13)/(S26+S40)</f>
        <v>-1.9888623006002418E-2</v>
      </c>
      <c r="T12" s="41">
        <f>(+'Productos Exportados'!T14-'Productos Importados'!T13)/(T26+T40)</f>
        <v>-4.083490823005536E-2</v>
      </c>
      <c r="U12" s="41">
        <f>(+'Productos Exportados'!U14-'Productos Importados'!U13)/(U26+U40)</f>
        <v>-2.6589133465066334E-2</v>
      </c>
      <c r="V12" s="41">
        <f>(+'Productos Exportados'!V14-'Productos Importados'!V13)/(V26+V40)</f>
        <v>-1.8351616030335381E-2</v>
      </c>
      <c r="W12" s="41">
        <f>(+'Productos Exportados'!W14-'Productos Importados'!W13)/(W26+W40)</f>
        <v>-2.1860142531282892E-2</v>
      </c>
    </row>
    <row r="13" spans="1:23" s="8" customFormat="1" x14ac:dyDescent="0.25">
      <c r="A13" s="29" t="s">
        <v>11</v>
      </c>
      <c r="B13" s="41">
        <f>(+'Productos Exportados'!B15-'Productos Importados'!B14)/(B27+B41)</f>
        <v>1.9328375644711581E-2</v>
      </c>
      <c r="C13" s="41">
        <f>(+'Productos Exportados'!C15-'Productos Importados'!C14)/(C27+C41)</f>
        <v>-4.5359227274906504E-4</v>
      </c>
      <c r="D13" s="41">
        <f>(+'Productos Exportados'!D15-'Productos Importados'!D14)/(D27+D41)</f>
        <v>-1.23351566586842E-3</v>
      </c>
      <c r="E13" s="41">
        <f>(+'Productos Exportados'!E15-'Productos Importados'!E14)/(E27+E41)</f>
        <v>-3.0128742481490751E-3</v>
      </c>
      <c r="F13" s="41">
        <f>(+'Productos Exportados'!F15-'Productos Importados'!F14)/(F27+F41)</f>
        <v>-2.5214587783734688E-3</v>
      </c>
      <c r="G13" s="41">
        <f>(+'Productos Exportados'!G15-'Productos Importados'!G14)/(G27+G41)</f>
        <v>-1.5850377034351396E-3</v>
      </c>
      <c r="H13" s="41">
        <f>(+'Productos Exportados'!H15-'Productos Importados'!H14)/(H27+H41)</f>
        <v>-4.5619623794986661E-3</v>
      </c>
      <c r="I13" s="41">
        <f>(+'Productos Exportados'!I15-'Productos Importados'!I14)/(I27+I41)</f>
        <v>-6.8947212708329077E-3</v>
      </c>
      <c r="J13" s="41">
        <f>(+'Productos Exportados'!J15-'Productos Importados'!J14)/(J27+J41)</f>
        <v>-6.4325638930396046E-3</v>
      </c>
      <c r="K13" s="41">
        <f>(+'Productos Exportados'!K15-'Productos Importados'!K14)/(K27+K41)</f>
        <v>-7.8540902447792969E-3</v>
      </c>
      <c r="L13" s="41">
        <f>(+'Productos Exportados'!L15-'Productos Importados'!L14)/(L27+L41)</f>
        <v>-3.2495543034046946E-3</v>
      </c>
      <c r="M13" s="41">
        <f>(+'Productos Exportados'!M15-'Productos Importados'!M14)/(M27+M41)</f>
        <v>-2.1292354031818088E-3</v>
      </c>
      <c r="N13" s="41">
        <f>(+'Productos Exportados'!N15-'Productos Importados'!N14)/(N27+N41)</f>
        <v>-1.4111230640131249E-3</v>
      </c>
      <c r="O13" s="41">
        <f>(+'Productos Exportados'!O15-'Productos Importados'!O14)/(O27+O41)</f>
        <v>-2.6808891266636358E-3</v>
      </c>
      <c r="P13" s="41">
        <f>(+'Productos Exportados'!P15-'Productos Importados'!P14)/(P27+P41)</f>
        <v>-4.7422024856566772E-3</v>
      </c>
      <c r="Q13" s="41">
        <f>(+'Productos Exportados'!Q15-'Productos Importados'!Q14)/(Q27+Q41)</f>
        <v>-5.0496998693679218E-3</v>
      </c>
      <c r="R13" s="41">
        <f>(+'Productos Exportados'!R15-'Productos Importados'!R14)/(R27+R41)</f>
        <v>-2.1599697075955983E-3</v>
      </c>
      <c r="S13" s="41">
        <f>(+'Productos Exportados'!S15-'Productos Importados'!S14)/(S27+S41)</f>
        <v>-2.6574306042096477E-3</v>
      </c>
      <c r="T13" s="41">
        <f>(+'Productos Exportados'!T15-'Productos Importados'!T14)/(T27+T41)</f>
        <v>-5.5069748399440884E-4</v>
      </c>
      <c r="U13" s="41">
        <f>(+'Productos Exportados'!U15-'Productos Importados'!U14)/(U27+U41)</f>
        <v>-1.8571772754049432E-3</v>
      </c>
      <c r="V13" s="41">
        <f>(+'Productos Exportados'!V15-'Productos Importados'!V14)/(V27+V41)</f>
        <v>-6.4785986977586446E-3</v>
      </c>
      <c r="W13" s="41">
        <f>(+'Productos Exportados'!W15-'Productos Importados'!W14)/(W27+W41)</f>
        <v>-1.3324610243545204E-3</v>
      </c>
    </row>
    <row r="14" spans="1:23" s="8" customFormat="1" x14ac:dyDescent="0.25">
      <c r="A14" s="29" t="s">
        <v>10</v>
      </c>
      <c r="B14" s="41">
        <f>(+'Productos Exportados'!B16-'Productos Importados'!B15)/(B28+B42)</f>
        <v>6.7761738687291601E-4</v>
      </c>
      <c r="C14" s="41">
        <f>(+'Productos Exportados'!C16-'Productos Importados'!C15)/(C28+C42)</f>
        <v>-1.5734564696368483E-4</v>
      </c>
      <c r="D14" s="41">
        <f>(+'Productos Exportados'!D16-'Productos Importados'!D15)/(D28+D42)</f>
        <v>-3.6127823319893172E-4</v>
      </c>
      <c r="E14" s="41">
        <f>(+'Productos Exportados'!E16-'Productos Importados'!E15)/(E28+E42)</f>
        <v>-3.2093643933407672E-3</v>
      </c>
      <c r="F14" s="41">
        <f>(+'Productos Exportados'!F16-'Productos Importados'!F15)/(F28+F42)</f>
        <v>-3.6521239992478514E-4</v>
      </c>
      <c r="G14" s="41">
        <f>(+'Productos Exportados'!G16-'Productos Importados'!G15)/(G28+G42)</f>
        <v>-9.9746726174061709E-5</v>
      </c>
      <c r="H14" s="41">
        <f>(+'Productos Exportados'!H16-'Productos Importados'!H15)/(H28+H42)</f>
        <v>6.5889188660213773E-5</v>
      </c>
      <c r="I14" s="41">
        <f>(+'Productos Exportados'!I16-'Productos Importados'!I15)/(I28+I42)</f>
        <v>-6.9171880373225444E-5</v>
      </c>
      <c r="J14" s="41">
        <f>(+'Productos Exportados'!J16-'Productos Importados'!J15)/(J28+J42)</f>
        <v>-3.0111118475182621E-4</v>
      </c>
      <c r="K14" s="41">
        <f>(+'Productos Exportados'!K16-'Productos Importados'!K15)/(K28+K42)</f>
        <v>-1.3139822159252987E-3</v>
      </c>
      <c r="L14" s="41">
        <f>(+'Productos Exportados'!L16-'Productos Importados'!L15)/(L28+L42)</f>
        <v>-3.2134933082617204E-3</v>
      </c>
      <c r="M14" s="41">
        <f>(+'Productos Exportados'!M16-'Productos Importados'!M15)/(M28+M42)</f>
        <v>-5.0375895112051497E-3</v>
      </c>
      <c r="N14" s="41">
        <f>(+'Productos Exportados'!N16-'Productos Importados'!N15)/(N28+N42)</f>
        <v>-2.6651049954043407E-3</v>
      </c>
      <c r="O14" s="41">
        <f>(+'Productos Exportados'!O16-'Productos Importados'!O15)/(O28+O42)</f>
        <v>-5.6311094022866185E-3</v>
      </c>
      <c r="P14" s="41">
        <f>(+'Productos Exportados'!P16-'Productos Importados'!P15)/(P28+P42)</f>
        <v>-3.4016125873853921E-2</v>
      </c>
      <c r="Q14" s="41">
        <f>(+'Productos Exportados'!Q16-'Productos Importados'!Q15)/(Q28+Q42)</f>
        <v>-1.8519619459818761E-2</v>
      </c>
      <c r="R14" s="41">
        <f>(+'Productos Exportados'!R16-'Productos Importados'!R15)/(R28+R42)</f>
        <v>-1.2752932792680154E-2</v>
      </c>
      <c r="S14" s="41">
        <f>(+'Productos Exportados'!S16-'Productos Importados'!S15)/(S28+S42)</f>
        <v>-1.1315027645281608E-3</v>
      </c>
      <c r="T14" s="41">
        <f>(+'Productos Exportados'!T16-'Productos Importados'!T15)/(T28+T42)</f>
        <v>-4.2907613895113205E-5</v>
      </c>
      <c r="U14" s="41">
        <f>(+'Productos Exportados'!U16-'Productos Importados'!U15)/(U28+U42)</f>
        <v>-3.4618433841314454E-3</v>
      </c>
      <c r="V14" s="41">
        <f>(+'Productos Exportados'!V16-'Productos Importados'!V15)/(V28+V42)</f>
        <v>-1.2077678166922442E-3</v>
      </c>
      <c r="W14" s="41">
        <f>(+'Productos Exportados'!W16-'Productos Importados'!W15)/(W28+W42)</f>
        <v>-1.1529297389466842E-3</v>
      </c>
    </row>
    <row r="15" spans="1:23" s="8" customFormat="1" x14ac:dyDescent="0.25">
      <c r="A15" s="29" t="s">
        <v>3</v>
      </c>
      <c r="B15" s="41">
        <f>(+'Productos Exportados'!B17-'Productos Importados'!B16)/(B29+B43)</f>
        <v>-4.0173358841986253E-3</v>
      </c>
      <c r="C15" s="41">
        <f>(+'Productos Exportados'!C17-'Productos Importados'!C16)/(C29+C43)</f>
        <v>-1.1782588508006816E-2</v>
      </c>
      <c r="D15" s="41">
        <f>(+'Productos Exportados'!D17-'Productos Importados'!D16)/(D29+D43)</f>
        <v>-8.247865583619984E-3</v>
      </c>
      <c r="E15" s="41">
        <f>(+'Productos Exportados'!E17-'Productos Importados'!E16)/(E29+E43)</f>
        <v>-7.1749676018830963E-3</v>
      </c>
      <c r="F15" s="41">
        <f>(+'Productos Exportados'!F17-'Productos Importados'!F16)/(F29+F43)</f>
        <v>-5.3649379280663774E-3</v>
      </c>
      <c r="G15" s="41">
        <f>(+'Productos Exportados'!G17-'Productos Importados'!G16)/(G29+G43)</f>
        <v>-2.667548888696344E-3</v>
      </c>
      <c r="H15" s="41">
        <f>(+'Productos Exportados'!H17-'Productos Importados'!H16)/(H29+H43)</f>
        <v>-2.6242231516755547E-3</v>
      </c>
      <c r="I15" s="41">
        <f>(+'Productos Exportados'!I17-'Productos Importados'!I16)/(I29+I43)</f>
        <v>-4.7315104468440995E-3</v>
      </c>
      <c r="J15" s="41">
        <f>(+'Productos Exportados'!J17-'Productos Importados'!J16)/(J29+J43)</f>
        <v>-5.930079897671553E-3</v>
      </c>
      <c r="K15" s="41">
        <f>(+'Productos Exportados'!K17-'Productos Importados'!K16)/(K29+K43)</f>
        <v>-1.5230917293176542E-2</v>
      </c>
      <c r="L15" s="41">
        <f>(+'Productos Exportados'!L17-'Productos Importados'!L16)/(L29+L43)</f>
        <v>-1.3495188757323875E-2</v>
      </c>
      <c r="M15" s="41">
        <f>(+'Productos Exportados'!M17-'Productos Importados'!M16)/(M29+M43)</f>
        <v>-1.6981577715114441E-2</v>
      </c>
      <c r="N15" s="41">
        <f>(+'Productos Exportados'!N17-'Productos Importados'!N16)/(N29+N43)</f>
        <v>-8.1189942790166076E-3</v>
      </c>
      <c r="O15" s="41">
        <f>(+'Productos Exportados'!O17-'Productos Importados'!O16)/(O29+O43)</f>
        <v>-1.0128107067202279E-2</v>
      </c>
      <c r="P15" s="41">
        <f>(+'Productos Exportados'!P17-'Productos Importados'!P16)/(P29+P43)</f>
        <v>-6.9641566503599178E-3</v>
      </c>
      <c r="Q15" s="41">
        <f>(+'Productos Exportados'!Q17-'Productos Importados'!Q16)/(Q29+Q43)</f>
        <v>-4.959877072810496E-3</v>
      </c>
      <c r="R15" s="41">
        <f>(+'Productos Exportados'!R17-'Productos Importados'!R16)/(R29+R43)</f>
        <v>-6.6184979168179871E-3</v>
      </c>
      <c r="S15" s="41">
        <f>(+'Productos Exportados'!S17-'Productos Importados'!S16)/(S29+S43)</f>
        <v>-5.0222341264789588E-3</v>
      </c>
      <c r="T15" s="41">
        <f>(+'Productos Exportados'!T17-'Productos Importados'!T16)/(T29+T43)</f>
        <v>-8.2440913400502799E-3</v>
      </c>
      <c r="U15" s="41">
        <f>(+'Productos Exportados'!U17-'Productos Importados'!U16)/(U29+U43)</f>
        <v>-4.1603148195732079E-3</v>
      </c>
      <c r="V15" s="41">
        <f>(+'Productos Exportados'!V17-'Productos Importados'!V16)/(V29+V43)</f>
        <v>-1.1398280050576075E-2</v>
      </c>
      <c r="W15" s="41">
        <f>(+'Productos Exportados'!W17-'Productos Importados'!W16)/(W29+W43)</f>
        <v>-6.3795504122290186E-3</v>
      </c>
    </row>
    <row r="16" spans="1:23" s="8" customFormat="1" x14ac:dyDescent="0.25">
      <c r="A16" s="29" t="s">
        <v>6</v>
      </c>
      <c r="B16" s="41">
        <f>(+'Productos Exportados'!B18-'Productos Importados'!B17)/(B30+B44)</f>
        <v>-2.1375291960288815E-2</v>
      </c>
      <c r="C16" s="41">
        <f>(+'Productos Exportados'!C18-'Productos Importados'!C17)/(C30+C44)</f>
        <v>-1.4763186665681298E-2</v>
      </c>
      <c r="D16" s="41">
        <f>(+'Productos Exportados'!D18-'Productos Importados'!D17)/(D30+D44)</f>
        <v>-1.351011704974588E-2</v>
      </c>
      <c r="E16" s="41">
        <f>(+'Productos Exportados'!E18-'Productos Importados'!E17)/(E30+E44)</f>
        <v>-2.3029700208603131E-2</v>
      </c>
      <c r="F16" s="41">
        <f>(+'Productos Exportados'!F18-'Productos Importados'!F17)/(F30+F44)</f>
        <v>-4.1374800626153271E-2</v>
      </c>
      <c r="G16" s="41">
        <f>(+'Productos Exportados'!G18-'Productos Importados'!G17)/(G30+G44)</f>
        <v>-3.0989432244618205E-2</v>
      </c>
      <c r="H16" s="41">
        <f>(+'Productos Exportados'!H18-'Productos Importados'!H17)/(H30+H44)</f>
        <v>-3.6498449786809141E-2</v>
      </c>
      <c r="I16" s="41">
        <f>(+'Productos Exportados'!I18-'Productos Importados'!I17)/(I30+I44)</f>
        <v>-4.6511460113026648E-2</v>
      </c>
      <c r="J16" s="41">
        <f>(+'Productos Exportados'!J18-'Productos Importados'!J17)/(J30+J44)</f>
        <v>-2.8784017202414244E-2</v>
      </c>
      <c r="K16" s="41">
        <f>(+'Productos Exportados'!K18-'Productos Importados'!K17)/(K30+K44)</f>
        <v>-1.6809018751720053E-2</v>
      </c>
      <c r="L16" s="41">
        <f>(+'Productos Exportados'!L18-'Productos Importados'!L17)/(L30+L44)</f>
        <v>-1.0292426113797361E-2</v>
      </c>
      <c r="M16" s="41">
        <f>(+'Productos Exportados'!M18-'Productos Importados'!M17)/(M30+M44)</f>
        <v>-6.0750962909432993E-3</v>
      </c>
      <c r="N16" s="41">
        <f>(+'Productos Exportados'!N18-'Productos Importados'!N17)/(N30+N44)</f>
        <v>-1.7656487606889746E-3</v>
      </c>
      <c r="O16" s="41">
        <f>(+'Productos Exportados'!O18-'Productos Importados'!O17)/(O30+O44)</f>
        <v>-5.3296446538810219E-3</v>
      </c>
      <c r="P16" s="41">
        <f>(+'Productos Exportados'!P18-'Productos Importados'!P17)/(P30+P44)</f>
        <v>-4.4723911009073884E-3</v>
      </c>
      <c r="Q16" s="41">
        <f>(+'Productos Exportados'!Q18-'Productos Importados'!Q17)/(Q30+Q44)</f>
        <v>-1.6089594650618877E-3</v>
      </c>
      <c r="R16" s="41">
        <f>(+'Productos Exportados'!R18-'Productos Importados'!R17)/(R30+R44)</f>
        <v>-3.9179683477327766E-3</v>
      </c>
      <c r="S16" s="41">
        <f>(+'Productos Exportados'!S18-'Productos Importados'!S17)/(S30+S44)</f>
        <v>-2.6392689980268605E-3</v>
      </c>
      <c r="T16" s="41">
        <f>(+'Productos Exportados'!T18-'Productos Importados'!T17)/(T30+T44)</f>
        <v>-1.3699489899321852E-3</v>
      </c>
      <c r="U16" s="41">
        <f>(+'Productos Exportados'!U18-'Productos Importados'!U17)/(U30+U44)</f>
        <v>-6.2623199546038967E-4</v>
      </c>
      <c r="V16" s="41">
        <f>(+'Productos Exportados'!V18-'Productos Importados'!V17)/(V30+V44)</f>
        <v>1.1003706470626342E-3</v>
      </c>
      <c r="W16" s="41">
        <f>(+'Productos Exportados'!W18-'Productos Importados'!W17)/(W30+W44)</f>
        <v>1.7400386652276806E-3</v>
      </c>
    </row>
    <row r="19" spans="1:23" s="8" customFormat="1" ht="22.5" customHeight="1" thickBot="1" x14ac:dyDescent="0.3">
      <c r="A19" s="32" t="s">
        <v>33</v>
      </c>
      <c r="B19" s="32">
        <v>1995</v>
      </c>
      <c r="C19" s="32">
        <v>1996</v>
      </c>
      <c r="D19" s="32">
        <v>1997</v>
      </c>
      <c r="E19" s="32">
        <v>1998</v>
      </c>
      <c r="F19" s="32">
        <v>1999</v>
      </c>
      <c r="G19" s="32">
        <v>2000</v>
      </c>
      <c r="H19" s="32">
        <v>2001</v>
      </c>
      <c r="I19" s="32">
        <v>2002</v>
      </c>
      <c r="J19" s="32">
        <v>2003</v>
      </c>
      <c r="K19" s="32">
        <v>2004</v>
      </c>
      <c r="L19" s="32">
        <v>2005</v>
      </c>
      <c r="M19" s="32">
        <v>2006</v>
      </c>
      <c r="N19" s="32">
        <v>2007</v>
      </c>
      <c r="O19" s="32">
        <v>2008</v>
      </c>
      <c r="P19" s="32">
        <v>2009</v>
      </c>
      <c r="Q19" s="32">
        <v>2010</v>
      </c>
      <c r="R19" s="32">
        <v>2011</v>
      </c>
      <c r="S19" s="32">
        <v>2012</v>
      </c>
      <c r="T19" s="32">
        <v>2013</v>
      </c>
      <c r="U19" s="32">
        <v>2014</v>
      </c>
      <c r="V19" s="32">
        <v>2015</v>
      </c>
      <c r="W19" s="32">
        <v>2016</v>
      </c>
    </row>
    <row r="20" spans="1:23" s="8" customFormat="1" x14ac:dyDescent="0.25">
      <c r="A20" s="35" t="s">
        <v>1</v>
      </c>
      <c r="B20" s="44">
        <f>+SUM(B21:B30)</f>
        <v>488490.495</v>
      </c>
      <c r="C20" s="44">
        <f t="shared" ref="C20:W20" si="0">+SUM(C21:C30)</f>
        <v>506194.32299999997</v>
      </c>
      <c r="D20" s="44">
        <f t="shared" si="0"/>
        <v>605764.89600000007</v>
      </c>
      <c r="E20" s="44">
        <f t="shared" si="0"/>
        <v>595157.66099999996</v>
      </c>
      <c r="F20" s="44">
        <f t="shared" si="0"/>
        <v>507978.07400000002</v>
      </c>
      <c r="G20" s="44">
        <f t="shared" si="0"/>
        <v>554157.43299999996</v>
      </c>
      <c r="H20" s="44">
        <f t="shared" si="0"/>
        <v>536850.50300000003</v>
      </c>
      <c r="I20" s="44">
        <f t="shared" si="0"/>
        <v>550040.36700000009</v>
      </c>
      <c r="J20" s="44">
        <f t="shared" si="0"/>
        <v>571842.88899999997</v>
      </c>
      <c r="K20" s="44">
        <f t="shared" si="0"/>
        <v>701332.81699999992</v>
      </c>
      <c r="L20" s="44">
        <f t="shared" si="0"/>
        <v>771904.62199999997</v>
      </c>
      <c r="M20" s="44">
        <f t="shared" si="0"/>
        <v>1039149.905</v>
      </c>
      <c r="N20" s="44">
        <f t="shared" si="0"/>
        <v>1166363.8420000002</v>
      </c>
      <c r="O20" s="44">
        <f t="shared" si="0"/>
        <v>1423023.1550000003</v>
      </c>
      <c r="P20" s="44">
        <f t="shared" si="0"/>
        <v>1213723.8599999999</v>
      </c>
      <c r="Q20" s="44">
        <f t="shared" si="0"/>
        <v>1548549.1740000001</v>
      </c>
      <c r="R20" s="44">
        <f t="shared" si="0"/>
        <v>1953703.719</v>
      </c>
      <c r="S20" s="44">
        <f t="shared" si="0"/>
        <v>2073022.602</v>
      </c>
      <c r="T20" s="44">
        <f t="shared" si="0"/>
        <v>2003339.8120000002</v>
      </c>
      <c r="U20" s="44">
        <f t="shared" si="0"/>
        <v>2153791.4780000001</v>
      </c>
      <c r="V20" s="44">
        <f t="shared" si="0"/>
        <v>1883557.0780000002</v>
      </c>
      <c r="W20" s="44">
        <f t="shared" si="0"/>
        <v>1726392.923</v>
      </c>
    </row>
    <row r="21" spans="1:23" s="8" customFormat="1" x14ac:dyDescent="0.25">
      <c r="A21" s="29" t="s">
        <v>2</v>
      </c>
      <c r="B21" s="60">
        <v>3919.837</v>
      </c>
      <c r="C21" s="60">
        <v>486.21</v>
      </c>
      <c r="D21" s="60">
        <v>1603.0060000000001</v>
      </c>
      <c r="E21" s="60">
        <v>3135.221</v>
      </c>
      <c r="F21" s="60">
        <v>6884.44</v>
      </c>
      <c r="G21" s="60">
        <v>4949.3339999999998</v>
      </c>
      <c r="H21" s="60">
        <v>4252.7849999999999</v>
      </c>
      <c r="I21" s="60">
        <v>16274.624</v>
      </c>
      <c r="J21" s="60">
        <v>7147.3239999999996</v>
      </c>
      <c r="K21" s="60">
        <v>9417.1329999999998</v>
      </c>
      <c r="L21" s="60">
        <v>12005.107</v>
      </c>
      <c r="M21" s="60">
        <v>17100.2</v>
      </c>
      <c r="N21" s="60">
        <v>23632.474999999999</v>
      </c>
      <c r="O21" s="60">
        <v>19557.245999999999</v>
      </c>
      <c r="P21" s="60">
        <v>21926.373</v>
      </c>
      <c r="Q21" s="60">
        <v>42069.667999999998</v>
      </c>
      <c r="R21" s="60">
        <v>56239.593999999997</v>
      </c>
      <c r="S21" s="60">
        <v>27507.817999999999</v>
      </c>
      <c r="T21" s="60">
        <v>18237.956999999999</v>
      </c>
      <c r="U21" s="60">
        <v>32442.243999999999</v>
      </c>
      <c r="V21" s="60">
        <v>16741.406999999999</v>
      </c>
      <c r="W21" s="60">
        <v>27941.013999999999</v>
      </c>
    </row>
    <row r="22" spans="1:23" s="8" customFormat="1" x14ac:dyDescent="0.25">
      <c r="A22" s="29" t="s">
        <v>4</v>
      </c>
      <c r="B22" s="60">
        <v>1856.991</v>
      </c>
      <c r="C22" s="60">
        <v>337.15</v>
      </c>
      <c r="D22" s="60">
        <v>884.94600000000003</v>
      </c>
      <c r="E22" s="60">
        <v>840.971</v>
      </c>
      <c r="F22" s="60">
        <v>1138.749</v>
      </c>
      <c r="G22" s="60">
        <v>3323.7809999999999</v>
      </c>
      <c r="H22" s="60">
        <v>3467.74</v>
      </c>
      <c r="I22" s="60">
        <v>2345.7350000000001</v>
      </c>
      <c r="J22" s="60">
        <v>1588.203</v>
      </c>
      <c r="K22" s="60">
        <v>2262.7379999999998</v>
      </c>
      <c r="L22" s="60">
        <v>16730.960999999999</v>
      </c>
      <c r="M22" s="60">
        <v>16918.960999999999</v>
      </c>
      <c r="N22" s="60">
        <v>8081.6149999999998</v>
      </c>
      <c r="O22" s="60">
        <v>16826.210999999999</v>
      </c>
      <c r="P22" s="60">
        <v>77756.797999999995</v>
      </c>
      <c r="Q22" s="60">
        <v>73181.062999999995</v>
      </c>
      <c r="R22" s="60">
        <v>169348.18400000001</v>
      </c>
      <c r="S22" s="60">
        <v>172810.378</v>
      </c>
      <c r="T22" s="60">
        <v>51792.989000000001</v>
      </c>
      <c r="U22" s="60">
        <v>42883.983999999997</v>
      </c>
      <c r="V22" s="60">
        <v>25998.471000000001</v>
      </c>
      <c r="W22" s="60">
        <v>27460.973999999998</v>
      </c>
    </row>
    <row r="23" spans="1:23" s="8" customFormat="1" x14ac:dyDescent="0.25">
      <c r="A23" s="29" t="s">
        <v>5</v>
      </c>
      <c r="B23" s="60">
        <v>29747.853999999999</v>
      </c>
      <c r="C23" s="60">
        <v>26282.536</v>
      </c>
      <c r="D23" s="60">
        <v>31004.505000000001</v>
      </c>
      <c r="E23" s="60">
        <v>33031.044000000002</v>
      </c>
      <c r="F23" s="60">
        <v>31167.577000000001</v>
      </c>
      <c r="G23" s="60">
        <v>34394.214999999997</v>
      </c>
      <c r="H23" s="60">
        <v>32027.379000000001</v>
      </c>
      <c r="I23" s="60">
        <v>37160.745000000003</v>
      </c>
      <c r="J23" s="60">
        <v>42998.188000000002</v>
      </c>
      <c r="K23" s="60">
        <v>47138.915999999997</v>
      </c>
      <c r="L23" s="60">
        <v>49324.851000000002</v>
      </c>
      <c r="M23" s="60">
        <v>55891.946000000004</v>
      </c>
      <c r="N23" s="60">
        <v>60970.027999999998</v>
      </c>
      <c r="O23" s="60">
        <v>68167.384000000005</v>
      </c>
      <c r="P23" s="60">
        <v>63501.462</v>
      </c>
      <c r="Q23" s="60">
        <v>78187.256999999998</v>
      </c>
      <c r="R23" s="60">
        <v>86268.35</v>
      </c>
      <c r="S23" s="60">
        <v>83417.762000000002</v>
      </c>
      <c r="T23" s="60">
        <v>76313.585999999996</v>
      </c>
      <c r="U23" s="60">
        <v>81245.028000000006</v>
      </c>
      <c r="V23" s="60">
        <v>74677.335000000006</v>
      </c>
      <c r="W23" s="60">
        <v>87366.865999999995</v>
      </c>
    </row>
    <row r="24" spans="1:23" s="8" customFormat="1" x14ac:dyDescent="0.25">
      <c r="A24" s="29" t="s">
        <v>8</v>
      </c>
      <c r="B24" s="60">
        <v>38145.322</v>
      </c>
      <c r="C24" s="60">
        <v>45133.224999999999</v>
      </c>
      <c r="D24" s="60">
        <v>84508.879000000001</v>
      </c>
      <c r="E24" s="60">
        <v>67027.673999999999</v>
      </c>
      <c r="F24" s="60">
        <v>57044.377999999997</v>
      </c>
      <c r="G24" s="60">
        <v>35551.976000000002</v>
      </c>
      <c r="H24" s="60">
        <v>35389.201999999997</v>
      </c>
      <c r="I24" s="60">
        <v>32081.334999999999</v>
      </c>
      <c r="J24" s="60">
        <v>38085.133000000002</v>
      </c>
      <c r="K24" s="60">
        <v>38421.760000000002</v>
      </c>
      <c r="L24" s="60">
        <v>47305.084000000003</v>
      </c>
      <c r="M24" s="60">
        <v>93439.429000000004</v>
      </c>
      <c r="N24" s="60">
        <v>89944.574999999997</v>
      </c>
      <c r="O24" s="60">
        <v>133069.27100000001</v>
      </c>
      <c r="P24" s="60">
        <v>97859.501000000004</v>
      </c>
      <c r="Q24" s="60">
        <v>128402.826</v>
      </c>
      <c r="R24" s="60">
        <v>166823.93599999999</v>
      </c>
      <c r="S24" s="60">
        <v>212632.03700000001</v>
      </c>
      <c r="T24" s="60">
        <v>207992.96599999999</v>
      </c>
      <c r="U24" s="60">
        <v>245872.68900000001</v>
      </c>
      <c r="V24" s="60">
        <v>210392.31700000001</v>
      </c>
      <c r="W24" s="60">
        <v>194424.58100000001</v>
      </c>
    </row>
    <row r="25" spans="1:23" s="8" customFormat="1" x14ac:dyDescent="0.25">
      <c r="A25" s="29" t="s">
        <v>7</v>
      </c>
      <c r="B25" s="60">
        <v>125818.85400000001</v>
      </c>
      <c r="C25" s="60">
        <v>127650.01700000001</v>
      </c>
      <c r="D25" s="60">
        <v>143532.97700000001</v>
      </c>
      <c r="E25" s="60">
        <v>140254.1</v>
      </c>
      <c r="F25" s="60">
        <v>89444.057000000001</v>
      </c>
      <c r="G25" s="60">
        <v>108940.66</v>
      </c>
      <c r="H25" s="60">
        <v>103757.69</v>
      </c>
      <c r="I25" s="60">
        <v>107643.061</v>
      </c>
      <c r="J25" s="60">
        <v>103024.575</v>
      </c>
      <c r="K25" s="60">
        <v>135856.152</v>
      </c>
      <c r="L25" s="60">
        <v>152683.641</v>
      </c>
      <c r="M25" s="60">
        <v>199220.96100000001</v>
      </c>
      <c r="N25" s="60">
        <v>247523.29699999999</v>
      </c>
      <c r="O25" s="60">
        <v>298170.39600000001</v>
      </c>
      <c r="P25" s="60">
        <v>245789.546</v>
      </c>
      <c r="Q25" s="60">
        <v>337302.66499999998</v>
      </c>
      <c r="R25" s="60">
        <v>392627.69099999999</v>
      </c>
      <c r="S25" s="60">
        <v>459829.66</v>
      </c>
      <c r="T25" s="60">
        <v>475722.08199999999</v>
      </c>
      <c r="U25" s="60">
        <v>496615.82</v>
      </c>
      <c r="V25" s="60">
        <v>460079.69099999999</v>
      </c>
      <c r="W25" s="60">
        <v>393319.93199999997</v>
      </c>
    </row>
    <row r="26" spans="1:23" s="8" customFormat="1" x14ac:dyDescent="0.25">
      <c r="A26" s="29" t="s">
        <v>9</v>
      </c>
      <c r="B26" s="60">
        <v>8241.1450000000004</v>
      </c>
      <c r="C26" s="60">
        <v>10511.906000000001</v>
      </c>
      <c r="D26" s="60">
        <v>10603.207</v>
      </c>
      <c r="E26" s="60">
        <v>13539.759</v>
      </c>
      <c r="F26" s="60">
        <v>7343.4719999999998</v>
      </c>
      <c r="G26" s="60">
        <v>7626.1379999999999</v>
      </c>
      <c r="H26" s="60">
        <v>8703.5499999999993</v>
      </c>
      <c r="I26" s="60">
        <v>8055.9440000000004</v>
      </c>
      <c r="J26" s="60">
        <v>8996.1059999999998</v>
      </c>
      <c r="K26" s="60">
        <v>10932.912</v>
      </c>
      <c r="L26" s="60">
        <v>11166.227000000001</v>
      </c>
      <c r="M26" s="60">
        <v>13364.156999999999</v>
      </c>
      <c r="N26" s="60">
        <v>20736.695</v>
      </c>
      <c r="O26" s="60">
        <v>27138.148000000001</v>
      </c>
      <c r="P26" s="60">
        <v>18532.98</v>
      </c>
      <c r="Q26" s="60">
        <v>26229.184000000001</v>
      </c>
      <c r="R26" s="60">
        <v>33640.508999999998</v>
      </c>
      <c r="S26" s="60">
        <v>47230.731</v>
      </c>
      <c r="T26" s="60">
        <v>50760.402999999998</v>
      </c>
      <c r="U26" s="60">
        <v>55375.01</v>
      </c>
      <c r="V26" s="60">
        <v>48593.074000000001</v>
      </c>
      <c r="W26" s="60">
        <v>40858.305999999997</v>
      </c>
    </row>
    <row r="27" spans="1:23" s="8" customFormat="1" x14ac:dyDescent="0.25">
      <c r="A27" s="29" t="s">
        <v>11</v>
      </c>
      <c r="B27" s="60">
        <v>52145.222999999998</v>
      </c>
      <c r="C27" s="60">
        <v>63762.455999999998</v>
      </c>
      <c r="D27" s="60">
        <v>65501.56</v>
      </c>
      <c r="E27" s="60">
        <v>74752.303</v>
      </c>
      <c r="F27" s="60">
        <v>61925.347999999998</v>
      </c>
      <c r="G27" s="60">
        <v>66018.070999999996</v>
      </c>
      <c r="H27" s="60">
        <v>60745.68</v>
      </c>
      <c r="I27" s="60">
        <v>69627.456000000006</v>
      </c>
      <c r="J27" s="60">
        <v>68841.891000000003</v>
      </c>
      <c r="K27" s="60">
        <v>72495.226999999999</v>
      </c>
      <c r="L27" s="60">
        <v>82404.394</v>
      </c>
      <c r="M27" s="60">
        <v>105806.274</v>
      </c>
      <c r="N27" s="60">
        <v>105881.69100000001</v>
      </c>
      <c r="O27" s="60">
        <v>153776.905</v>
      </c>
      <c r="P27" s="60">
        <v>114737.558</v>
      </c>
      <c r="Q27" s="60">
        <v>135478.253</v>
      </c>
      <c r="R27" s="60">
        <v>149355.82999999999</v>
      </c>
      <c r="S27" s="60">
        <v>176494.90299999999</v>
      </c>
      <c r="T27" s="60">
        <v>168917.64</v>
      </c>
      <c r="U27" s="60">
        <v>177108.38399999999</v>
      </c>
      <c r="V27" s="60">
        <v>156108.011</v>
      </c>
      <c r="W27" s="60">
        <v>137532.79800000001</v>
      </c>
    </row>
    <row r="28" spans="1:23" s="8" customFormat="1" x14ac:dyDescent="0.25">
      <c r="A28" s="29" t="s">
        <v>10</v>
      </c>
      <c r="B28" s="60">
        <v>27681.285</v>
      </c>
      <c r="C28" s="60">
        <v>27257.156999999999</v>
      </c>
      <c r="D28" s="60">
        <v>22002.672999999999</v>
      </c>
      <c r="E28" s="60">
        <v>21374.037</v>
      </c>
      <c r="F28" s="60">
        <v>15531.120999999999</v>
      </c>
      <c r="G28" s="60">
        <v>19130.303</v>
      </c>
      <c r="H28" s="60">
        <v>21644.142</v>
      </c>
      <c r="I28" s="60">
        <v>19207.352999999999</v>
      </c>
      <c r="J28" s="60">
        <v>22436.651999999998</v>
      </c>
      <c r="K28" s="60">
        <v>30783.567999999999</v>
      </c>
      <c r="L28" s="60">
        <v>32492.502</v>
      </c>
      <c r="M28" s="60">
        <v>41342.885000000002</v>
      </c>
      <c r="N28" s="60">
        <v>43452.53</v>
      </c>
      <c r="O28" s="60">
        <v>48757.142999999996</v>
      </c>
      <c r="P28" s="60">
        <v>42211.078999999998</v>
      </c>
      <c r="Q28" s="60">
        <v>46925.794000000002</v>
      </c>
      <c r="R28" s="60">
        <v>64871.713000000003</v>
      </c>
      <c r="S28" s="60">
        <v>74406.260999999999</v>
      </c>
      <c r="T28" s="60">
        <v>73521.426999999996</v>
      </c>
      <c r="U28" s="60">
        <v>76331.148000000001</v>
      </c>
      <c r="V28" s="60">
        <v>70905.661999999997</v>
      </c>
      <c r="W28" s="60">
        <v>64194.436000000002</v>
      </c>
    </row>
    <row r="29" spans="1:23" s="8" customFormat="1" x14ac:dyDescent="0.25">
      <c r="A29" s="29" t="s">
        <v>3</v>
      </c>
      <c r="B29" s="60">
        <v>107243.197</v>
      </c>
      <c r="C29" s="60">
        <v>106410.012</v>
      </c>
      <c r="D29" s="60">
        <v>113383.124</v>
      </c>
      <c r="E29" s="60">
        <v>113981.005</v>
      </c>
      <c r="F29" s="60">
        <v>108262.439</v>
      </c>
      <c r="G29" s="60">
        <v>114671.855</v>
      </c>
      <c r="H29" s="60">
        <v>121688.921</v>
      </c>
      <c r="I29" s="60">
        <v>126991.41800000001</v>
      </c>
      <c r="J29" s="60">
        <v>129634.193</v>
      </c>
      <c r="K29" s="60">
        <v>152974.51199999999</v>
      </c>
      <c r="L29" s="60">
        <v>174267.777</v>
      </c>
      <c r="M29" s="60">
        <v>239171.53400000001</v>
      </c>
      <c r="N29" s="60">
        <v>266467.53899999999</v>
      </c>
      <c r="O29" s="60">
        <v>402298.4</v>
      </c>
      <c r="P29" s="60">
        <v>303095.88299999997</v>
      </c>
      <c r="Q29" s="60">
        <v>351979.60399999999</v>
      </c>
      <c r="R29" s="60">
        <v>389047.745</v>
      </c>
      <c r="S29" s="60">
        <v>413996.25699999998</v>
      </c>
      <c r="T29" s="60">
        <v>476195.09299999999</v>
      </c>
      <c r="U29" s="60">
        <v>518542.92200000002</v>
      </c>
      <c r="V29" s="60">
        <v>455090.53700000001</v>
      </c>
      <c r="W29" s="60">
        <v>394206.03100000002</v>
      </c>
    </row>
    <row r="30" spans="1:23" s="8" customFormat="1" ht="15.75" thickBot="1" x14ac:dyDescent="0.3">
      <c r="A30" s="30" t="s">
        <v>6</v>
      </c>
      <c r="B30" s="56">
        <v>93690.786999999997</v>
      </c>
      <c r="C30" s="56">
        <v>98363.653999999995</v>
      </c>
      <c r="D30" s="56">
        <v>132740.019</v>
      </c>
      <c r="E30" s="56">
        <v>127221.54700000001</v>
      </c>
      <c r="F30" s="56">
        <v>129236.493</v>
      </c>
      <c r="G30" s="56">
        <v>159551.1</v>
      </c>
      <c r="H30" s="56">
        <v>145173.41399999999</v>
      </c>
      <c r="I30" s="56">
        <v>130652.696</v>
      </c>
      <c r="J30" s="56">
        <v>149090.62400000001</v>
      </c>
      <c r="K30" s="56">
        <v>201049.899</v>
      </c>
      <c r="L30" s="56">
        <v>193524.07800000001</v>
      </c>
      <c r="M30" s="56">
        <v>256893.55799999999</v>
      </c>
      <c r="N30" s="56">
        <v>299673.397</v>
      </c>
      <c r="O30" s="56">
        <v>255262.05100000001</v>
      </c>
      <c r="P30" s="56">
        <v>228312.68</v>
      </c>
      <c r="Q30" s="56">
        <v>328792.86</v>
      </c>
      <c r="R30" s="56">
        <v>445480.16700000002</v>
      </c>
      <c r="S30" s="56">
        <v>404696.79499999998</v>
      </c>
      <c r="T30" s="56">
        <v>403885.66899999999</v>
      </c>
      <c r="U30" s="56">
        <v>427374.24900000001</v>
      </c>
      <c r="V30" s="56">
        <v>364970.57299999997</v>
      </c>
      <c r="W30" s="56">
        <v>359087.98499999999</v>
      </c>
    </row>
    <row r="31" spans="1:23" x14ac:dyDescent="0.25">
      <c r="A31" t="s">
        <v>28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3" spans="1:23" s="8" customFormat="1" ht="22.5" customHeight="1" thickBot="1" x14ac:dyDescent="0.3">
      <c r="A33" s="32" t="s">
        <v>34</v>
      </c>
      <c r="B33" s="32">
        <v>1995</v>
      </c>
      <c r="C33" s="32">
        <v>1996</v>
      </c>
      <c r="D33" s="32">
        <v>1997</v>
      </c>
      <c r="E33" s="32">
        <v>1998</v>
      </c>
      <c r="F33" s="32">
        <v>1999</v>
      </c>
      <c r="G33" s="32">
        <v>2000</v>
      </c>
      <c r="H33" s="32">
        <v>2001</v>
      </c>
      <c r="I33" s="32">
        <v>2002</v>
      </c>
      <c r="J33" s="32">
        <v>2003</v>
      </c>
      <c r="K33" s="32">
        <v>2004</v>
      </c>
      <c r="L33" s="32">
        <v>2005</v>
      </c>
      <c r="M33" s="32">
        <v>2006</v>
      </c>
      <c r="N33" s="32">
        <v>2007</v>
      </c>
      <c r="O33" s="32">
        <v>2008</v>
      </c>
      <c r="P33" s="32">
        <v>2009</v>
      </c>
      <c r="Q33" s="32">
        <v>2010</v>
      </c>
      <c r="R33" s="32">
        <v>2011</v>
      </c>
      <c r="S33" s="32">
        <v>2012</v>
      </c>
      <c r="T33" s="32">
        <v>2013</v>
      </c>
      <c r="U33" s="32">
        <v>2014</v>
      </c>
      <c r="V33" s="32">
        <v>2015</v>
      </c>
      <c r="W33" s="32">
        <v>2016</v>
      </c>
    </row>
    <row r="34" spans="1:23" s="8" customFormat="1" x14ac:dyDescent="0.25">
      <c r="A34" s="35" t="s">
        <v>1</v>
      </c>
      <c r="B34" s="44">
        <f>+SUM(B35:B44)</f>
        <v>3265885.8870000001</v>
      </c>
      <c r="C34" s="44">
        <f t="shared" ref="C34:W34" si="1">+SUM(C35:C44)</f>
        <v>2784204.6740000001</v>
      </c>
      <c r="D34" s="44">
        <f t="shared" si="1"/>
        <v>3363533.2349999994</v>
      </c>
      <c r="E34" s="44">
        <f t="shared" si="1"/>
        <v>3224874.8410000005</v>
      </c>
      <c r="F34" s="44">
        <f t="shared" si="1"/>
        <v>2350606.9029999999</v>
      </c>
      <c r="G34" s="44">
        <f t="shared" si="1"/>
        <v>2164502.2579999994</v>
      </c>
      <c r="H34" s="44">
        <f t="shared" si="1"/>
        <v>1802054.5020000001</v>
      </c>
      <c r="I34" s="44">
        <f t="shared" si="1"/>
        <v>1723583.3009999997</v>
      </c>
      <c r="J34" s="44">
        <f t="shared" si="1"/>
        <v>1885157.514</v>
      </c>
      <c r="K34" s="44">
        <f t="shared" si="1"/>
        <v>2151838.5740000005</v>
      </c>
      <c r="L34" s="44">
        <f t="shared" si="1"/>
        <v>2858671.0210000002</v>
      </c>
      <c r="M34" s="44">
        <f t="shared" si="1"/>
        <v>3047084.4980000006</v>
      </c>
      <c r="N34" s="44">
        <f t="shared" si="1"/>
        <v>3510088.4510000008</v>
      </c>
      <c r="O34" s="44">
        <f t="shared" si="1"/>
        <v>4148101.0410000002</v>
      </c>
      <c r="P34" s="44">
        <f t="shared" si="1"/>
        <v>3522047.8489999999</v>
      </c>
      <c r="Q34" s="44">
        <f t="shared" si="1"/>
        <v>3908760.031</v>
      </c>
      <c r="R34" s="44">
        <f t="shared" si="1"/>
        <v>5076265.2010000004</v>
      </c>
      <c r="S34" s="44">
        <f t="shared" si="1"/>
        <v>4262336.3419999992</v>
      </c>
      <c r="T34" s="44">
        <f t="shared" si="1"/>
        <v>4172891.5460000006</v>
      </c>
      <c r="U34" s="44">
        <f t="shared" si="1"/>
        <v>4778864.2659999989</v>
      </c>
      <c r="V34" s="44">
        <f t="shared" si="1"/>
        <v>4889614.3400000008</v>
      </c>
      <c r="W34" s="44">
        <f t="shared" si="1"/>
        <v>4574858.1959999986</v>
      </c>
    </row>
    <row r="35" spans="1:23" s="8" customFormat="1" x14ac:dyDescent="0.25">
      <c r="A35" s="29" t="s">
        <v>2</v>
      </c>
      <c r="B35" s="60">
        <v>16341.246999999999</v>
      </c>
      <c r="C35" s="60">
        <v>18940.34</v>
      </c>
      <c r="D35" s="60">
        <v>16190.968999999999</v>
      </c>
      <c r="E35" s="60">
        <v>11827.638999999999</v>
      </c>
      <c r="F35" s="60">
        <v>12450.325000000001</v>
      </c>
      <c r="G35" s="60">
        <v>3806.462</v>
      </c>
      <c r="H35" s="60">
        <v>7235.1180000000004</v>
      </c>
      <c r="I35" s="60">
        <v>8038.9610000000002</v>
      </c>
      <c r="J35" s="60">
        <v>14242.156000000001</v>
      </c>
      <c r="K35" s="60">
        <v>14580.005999999999</v>
      </c>
      <c r="L35" s="60">
        <v>15885.041999999999</v>
      </c>
      <c r="M35" s="60">
        <v>11668.226000000001</v>
      </c>
      <c r="N35" s="60">
        <v>19735.921999999999</v>
      </c>
      <c r="O35" s="60">
        <v>30361.429</v>
      </c>
      <c r="P35" s="60">
        <v>29311.756000000001</v>
      </c>
      <c r="Q35" s="60">
        <v>34384.557000000001</v>
      </c>
      <c r="R35" s="60">
        <v>27820.756000000001</v>
      </c>
      <c r="S35" s="60">
        <v>21237.624</v>
      </c>
      <c r="T35" s="60">
        <v>37924.165000000001</v>
      </c>
      <c r="U35" s="60">
        <v>51372.271000000001</v>
      </c>
      <c r="V35" s="60">
        <v>66340.002999999997</v>
      </c>
      <c r="W35" s="60">
        <v>70333.725000000006</v>
      </c>
    </row>
    <row r="36" spans="1:23" s="8" customFormat="1" x14ac:dyDescent="0.25">
      <c r="A36" s="29" t="s">
        <v>4</v>
      </c>
      <c r="B36" s="60">
        <v>2567074.23</v>
      </c>
      <c r="C36" s="60">
        <v>2042604.0889999999</v>
      </c>
      <c r="D36" s="60">
        <v>2598443.5419999999</v>
      </c>
      <c r="E36" s="60">
        <v>2465762.753</v>
      </c>
      <c r="F36" s="60">
        <v>1626652.3219999999</v>
      </c>
      <c r="G36" s="60">
        <v>1398915.2760000001</v>
      </c>
      <c r="H36" s="60">
        <v>1046684.1850000001</v>
      </c>
      <c r="I36" s="60">
        <v>1018285.072</v>
      </c>
      <c r="J36" s="60">
        <v>1092193.6100000001</v>
      </c>
      <c r="K36" s="60">
        <v>1207782.5719999999</v>
      </c>
      <c r="L36" s="60">
        <v>1775344.7209999999</v>
      </c>
      <c r="M36" s="60">
        <v>1850166.9650000001</v>
      </c>
      <c r="N36" s="60">
        <v>2054847.29</v>
      </c>
      <c r="O36" s="60">
        <v>2469708.9500000002</v>
      </c>
      <c r="P36" s="60">
        <v>1996755.878</v>
      </c>
      <c r="Q36" s="60">
        <v>2287136.233</v>
      </c>
      <c r="R36" s="60">
        <v>3382020.128</v>
      </c>
      <c r="S36" s="60">
        <v>2476420.3119999999</v>
      </c>
      <c r="T36" s="60">
        <v>2379368.477</v>
      </c>
      <c r="U36" s="60">
        <v>2955270.378</v>
      </c>
      <c r="V36" s="60">
        <v>3163751.1349999998</v>
      </c>
      <c r="W36" s="60">
        <v>2825934.0860000001</v>
      </c>
    </row>
    <row r="37" spans="1:23" s="8" customFormat="1" x14ac:dyDescent="0.25">
      <c r="A37" s="29" t="s">
        <v>5</v>
      </c>
      <c r="B37" s="60">
        <v>544791.47400000005</v>
      </c>
      <c r="C37" s="60">
        <v>602440.26699999999</v>
      </c>
      <c r="D37" s="60">
        <v>619703.31999999995</v>
      </c>
      <c r="E37" s="60">
        <v>608984.39</v>
      </c>
      <c r="F37" s="60">
        <v>566416.05599999998</v>
      </c>
      <c r="G37" s="60">
        <v>592044.05500000005</v>
      </c>
      <c r="H37" s="60">
        <v>545234.63699999999</v>
      </c>
      <c r="I37" s="60">
        <v>537279.35900000005</v>
      </c>
      <c r="J37" s="60">
        <v>620885.06099999999</v>
      </c>
      <c r="K37" s="60">
        <v>723137.15</v>
      </c>
      <c r="L37" s="60">
        <v>792109.15700000001</v>
      </c>
      <c r="M37" s="60">
        <v>862056.49300000002</v>
      </c>
      <c r="N37" s="60">
        <v>971096.36600000004</v>
      </c>
      <c r="O37" s="60">
        <v>1030897.875</v>
      </c>
      <c r="P37" s="60">
        <v>927467.80099999998</v>
      </c>
      <c r="Q37" s="60">
        <v>1082860.925</v>
      </c>
      <c r="R37" s="60">
        <v>1102145.6299999999</v>
      </c>
      <c r="S37" s="60">
        <v>1214382.3729999999</v>
      </c>
      <c r="T37" s="60">
        <v>1244523.905</v>
      </c>
      <c r="U37" s="60">
        <v>1259406.6329999999</v>
      </c>
      <c r="V37" s="60">
        <v>1172969.6839999999</v>
      </c>
      <c r="W37" s="60">
        <v>1241991.8529999999</v>
      </c>
    </row>
    <row r="38" spans="1:23" s="8" customFormat="1" x14ac:dyDescent="0.25">
      <c r="A38" s="29" t="s">
        <v>8</v>
      </c>
      <c r="B38" s="60">
        <v>5722.8029999999999</v>
      </c>
      <c r="C38" s="60">
        <v>5044.3220000000001</v>
      </c>
      <c r="D38" s="60">
        <v>9309.0130000000008</v>
      </c>
      <c r="E38" s="60">
        <v>19236.054</v>
      </c>
      <c r="F38" s="60">
        <v>22076.081999999999</v>
      </c>
      <c r="G38" s="60">
        <v>25058.846000000001</v>
      </c>
      <c r="H38" s="60">
        <v>26953.712</v>
      </c>
      <c r="I38" s="60">
        <v>35040.112000000001</v>
      </c>
      <c r="J38" s="60">
        <v>17650.887999999999</v>
      </c>
      <c r="K38" s="60">
        <v>28425.598999999998</v>
      </c>
      <c r="L38" s="60">
        <v>52433.75</v>
      </c>
      <c r="M38" s="60">
        <v>73101.426000000007</v>
      </c>
      <c r="N38" s="60">
        <v>128670.145</v>
      </c>
      <c r="O38" s="60">
        <v>186576.647</v>
      </c>
      <c r="P38" s="60">
        <v>183883.663</v>
      </c>
      <c r="Q38" s="60">
        <v>139423.08499999999</v>
      </c>
      <c r="R38" s="60">
        <v>136010.90400000001</v>
      </c>
      <c r="S38" s="60">
        <v>152801.35800000001</v>
      </c>
      <c r="T38" s="60">
        <v>111303.264</v>
      </c>
      <c r="U38" s="60">
        <v>91008.182000000001</v>
      </c>
      <c r="V38" s="60">
        <v>97099.903999999995</v>
      </c>
      <c r="W38" s="60">
        <v>77714.452999999994</v>
      </c>
    </row>
    <row r="39" spans="1:23" s="8" customFormat="1" x14ac:dyDescent="0.25">
      <c r="A39" s="29" t="s">
        <v>7</v>
      </c>
      <c r="B39" s="60">
        <v>30523.248</v>
      </c>
      <c r="C39" s="60">
        <v>24027.094000000001</v>
      </c>
      <c r="D39" s="60">
        <v>35666.851000000002</v>
      </c>
      <c r="E39" s="60">
        <v>36427.822999999997</v>
      </c>
      <c r="F39" s="60">
        <v>34866.487999999998</v>
      </c>
      <c r="G39" s="60">
        <v>38913.233</v>
      </c>
      <c r="H39" s="60">
        <v>37138.387999999999</v>
      </c>
      <c r="I39" s="60">
        <v>36893.731</v>
      </c>
      <c r="J39" s="60">
        <v>50357.381000000001</v>
      </c>
      <c r="K39" s="60">
        <v>59586.478999999999</v>
      </c>
      <c r="L39" s="60">
        <v>74881.418000000005</v>
      </c>
      <c r="M39" s="60">
        <v>86562.417000000001</v>
      </c>
      <c r="N39" s="60">
        <v>115465.72199999999</v>
      </c>
      <c r="O39" s="60">
        <v>139825.75099999999</v>
      </c>
      <c r="P39" s="60">
        <v>118260.931</v>
      </c>
      <c r="Q39" s="60">
        <v>108223.16499999999</v>
      </c>
      <c r="R39" s="60">
        <v>126861.039</v>
      </c>
      <c r="S39" s="60">
        <v>110815.978</v>
      </c>
      <c r="T39" s="60">
        <v>104333.796</v>
      </c>
      <c r="U39" s="60">
        <v>113451.72199999999</v>
      </c>
      <c r="V39" s="60">
        <v>112344.075</v>
      </c>
      <c r="W39" s="60">
        <v>110317.083</v>
      </c>
    </row>
    <row r="40" spans="1:23" s="8" customFormat="1" x14ac:dyDescent="0.25">
      <c r="A40" s="29" t="s">
        <v>9</v>
      </c>
      <c r="B40" s="60">
        <v>6745.2190000000001</v>
      </c>
      <c r="C40" s="60">
        <v>5615.8969999999999</v>
      </c>
      <c r="D40" s="60">
        <v>5629.5429999999997</v>
      </c>
      <c r="E40" s="60">
        <v>7459.66</v>
      </c>
      <c r="F40" s="60">
        <v>6900.6679999999997</v>
      </c>
      <c r="G40" s="60">
        <v>8948.2129999999997</v>
      </c>
      <c r="H40" s="60">
        <v>14725.886</v>
      </c>
      <c r="I40" s="60">
        <v>20023.184000000001</v>
      </c>
      <c r="J40" s="60">
        <v>20113.061000000002</v>
      </c>
      <c r="K40" s="60">
        <v>25098.966</v>
      </c>
      <c r="L40" s="60">
        <v>36954.660000000003</v>
      </c>
      <c r="M40" s="60">
        <v>38305.262000000002</v>
      </c>
      <c r="N40" s="60">
        <v>46539.273000000001</v>
      </c>
      <c r="O40" s="60">
        <v>49958.258999999998</v>
      </c>
      <c r="P40" s="60">
        <v>46928.442000000003</v>
      </c>
      <c r="Q40" s="60">
        <v>49984.906000000003</v>
      </c>
      <c r="R40" s="60">
        <v>54672.885999999999</v>
      </c>
      <c r="S40" s="60">
        <v>45797.277999999998</v>
      </c>
      <c r="T40" s="60">
        <v>56282.595000000001</v>
      </c>
      <c r="U40" s="60">
        <v>62409.197</v>
      </c>
      <c r="V40" s="60">
        <v>76877.838000000003</v>
      </c>
      <c r="W40" s="60">
        <v>82328.264999999999</v>
      </c>
    </row>
    <row r="41" spans="1:23" s="8" customFormat="1" x14ac:dyDescent="0.25">
      <c r="A41" s="29" t="s">
        <v>11</v>
      </c>
      <c r="B41" s="60">
        <v>13361.781999999999</v>
      </c>
      <c r="C41" s="60">
        <v>10429.725</v>
      </c>
      <c r="D41" s="60">
        <v>10137.528</v>
      </c>
      <c r="E41" s="60">
        <v>8237.5529999999999</v>
      </c>
      <c r="F41" s="60">
        <v>9988.5779999999995</v>
      </c>
      <c r="G41" s="60">
        <v>10611.021000000001</v>
      </c>
      <c r="H41" s="60">
        <v>12860.144</v>
      </c>
      <c r="I41" s="60">
        <v>10205.793</v>
      </c>
      <c r="J41" s="60">
        <v>9446.4879999999994</v>
      </c>
      <c r="K41" s="60">
        <v>11223.699000000001</v>
      </c>
      <c r="L41" s="60">
        <v>12650.18</v>
      </c>
      <c r="M41" s="60">
        <v>15380.89</v>
      </c>
      <c r="N41" s="60">
        <v>19427.72</v>
      </c>
      <c r="O41" s="60">
        <v>46958.364000000001</v>
      </c>
      <c r="P41" s="60">
        <v>48171.343999999997</v>
      </c>
      <c r="Q41" s="60">
        <v>35836.483</v>
      </c>
      <c r="R41" s="60">
        <v>47356.188000000002</v>
      </c>
      <c r="S41" s="60">
        <v>39748.184999999998</v>
      </c>
      <c r="T41" s="60">
        <v>41960.389000000003</v>
      </c>
      <c r="U41" s="60">
        <v>40998.42</v>
      </c>
      <c r="V41" s="60">
        <v>26515.432000000001</v>
      </c>
      <c r="W41" s="60">
        <v>22525.167000000001</v>
      </c>
    </row>
    <row r="42" spans="1:23" s="8" customFormat="1" x14ac:dyDescent="0.25">
      <c r="A42" s="29" t="s">
        <v>10</v>
      </c>
      <c r="B42" s="60">
        <v>9240.7309999999998</v>
      </c>
      <c r="C42" s="60">
        <v>9051.4419999999991</v>
      </c>
      <c r="D42" s="60">
        <v>11882.567999999999</v>
      </c>
      <c r="E42" s="60">
        <v>13718.893</v>
      </c>
      <c r="F42" s="60">
        <v>13468.441999999999</v>
      </c>
      <c r="G42" s="60">
        <v>15627.73</v>
      </c>
      <c r="H42" s="60">
        <v>15342.199000000001</v>
      </c>
      <c r="I42" s="60">
        <v>14751.532999999999</v>
      </c>
      <c r="J42" s="60">
        <v>17336.031999999999</v>
      </c>
      <c r="K42" s="60">
        <v>20380.746999999999</v>
      </c>
      <c r="L42" s="60">
        <v>21437.281999999999</v>
      </c>
      <c r="M42" s="60">
        <v>23479.585999999999</v>
      </c>
      <c r="N42" s="60">
        <v>32828.142</v>
      </c>
      <c r="O42" s="60">
        <v>46856.343000000001</v>
      </c>
      <c r="P42" s="60">
        <v>39251.048999999999</v>
      </c>
      <c r="Q42" s="60">
        <v>47118.309000000001</v>
      </c>
      <c r="R42" s="60">
        <v>56219.1</v>
      </c>
      <c r="S42" s="60">
        <v>55800.226000000002</v>
      </c>
      <c r="T42" s="60">
        <v>67525.801000000007</v>
      </c>
      <c r="U42" s="60">
        <v>62386.277000000002</v>
      </c>
      <c r="V42" s="60">
        <v>54156.455000000002</v>
      </c>
      <c r="W42" s="60">
        <v>48160.199000000001</v>
      </c>
    </row>
    <row r="43" spans="1:23" s="8" customFormat="1" x14ac:dyDescent="0.25">
      <c r="A43" s="29" t="s">
        <v>3</v>
      </c>
      <c r="B43" s="60">
        <v>14439.433999999999</v>
      </c>
      <c r="C43" s="60">
        <v>13148.691000000001</v>
      </c>
      <c r="D43" s="60">
        <v>13097.235000000001</v>
      </c>
      <c r="E43" s="60">
        <v>16121.464</v>
      </c>
      <c r="F43" s="60">
        <v>17878.629000000001</v>
      </c>
      <c r="G43" s="60">
        <v>31764.449000000001</v>
      </c>
      <c r="H43" s="60">
        <v>65965.471000000005</v>
      </c>
      <c r="I43" s="60">
        <v>21954.042000000001</v>
      </c>
      <c r="J43" s="60">
        <v>22107.776000000002</v>
      </c>
      <c r="K43" s="60">
        <v>30002.385999999999</v>
      </c>
      <c r="L43" s="60">
        <v>32469.975999999999</v>
      </c>
      <c r="M43" s="60">
        <v>31603.13</v>
      </c>
      <c r="N43" s="60">
        <v>51240.777000000002</v>
      </c>
      <c r="O43" s="60">
        <v>61990.036999999997</v>
      </c>
      <c r="P43" s="60">
        <v>74365.183999999994</v>
      </c>
      <c r="Q43" s="60">
        <v>78411.103000000003</v>
      </c>
      <c r="R43" s="60">
        <v>89572.938999999998</v>
      </c>
      <c r="S43" s="60">
        <v>104619.35</v>
      </c>
      <c r="T43" s="60">
        <v>94838.487999999998</v>
      </c>
      <c r="U43" s="60">
        <v>106773.217</v>
      </c>
      <c r="V43" s="60">
        <v>90694</v>
      </c>
      <c r="W43" s="60">
        <v>70768.270999999993</v>
      </c>
    </row>
    <row r="44" spans="1:23" s="8" customFormat="1" ht="15.75" thickBot="1" x14ac:dyDescent="0.3">
      <c r="A44" s="30" t="s">
        <v>6</v>
      </c>
      <c r="B44" s="56">
        <v>57645.718999999997</v>
      </c>
      <c r="C44" s="56">
        <v>52902.807000000001</v>
      </c>
      <c r="D44" s="56">
        <v>43472.665999999997</v>
      </c>
      <c r="E44" s="56">
        <v>37098.612000000001</v>
      </c>
      <c r="F44" s="56">
        <v>39909.313000000002</v>
      </c>
      <c r="G44" s="56">
        <v>38812.972999999998</v>
      </c>
      <c r="H44" s="56">
        <v>29914.761999999999</v>
      </c>
      <c r="I44" s="56">
        <v>21111.513999999999</v>
      </c>
      <c r="J44" s="56">
        <v>20825.061000000002</v>
      </c>
      <c r="K44" s="56">
        <v>31620.97</v>
      </c>
      <c r="L44" s="56">
        <v>44504.834999999999</v>
      </c>
      <c r="M44" s="56">
        <v>54760.103000000003</v>
      </c>
      <c r="N44" s="56">
        <v>70237.093999999997</v>
      </c>
      <c r="O44" s="56">
        <v>84967.385999999999</v>
      </c>
      <c r="P44" s="56">
        <v>57651.800999999999</v>
      </c>
      <c r="Q44" s="56">
        <v>45381.264999999999</v>
      </c>
      <c r="R44" s="56">
        <v>53585.631000000001</v>
      </c>
      <c r="S44" s="56">
        <v>40713.658000000003</v>
      </c>
      <c r="T44" s="56">
        <v>34830.665999999997</v>
      </c>
      <c r="U44" s="56">
        <v>35787.968999999997</v>
      </c>
      <c r="V44" s="56">
        <v>28865.813999999998</v>
      </c>
      <c r="W44" s="56">
        <v>24785.094000000001</v>
      </c>
    </row>
    <row r="45" spans="1:23" x14ac:dyDescent="0.25">
      <c r="A45" t="s">
        <v>28</v>
      </c>
      <c r="B45" s="4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 s="3"/>
      <c r="T45" s="3"/>
      <c r="U45" s="3"/>
      <c r="V45" s="3"/>
      <c r="W45"/>
    </row>
  </sheetData>
  <mergeCells count="1">
    <mergeCell ref="A4:A5"/>
  </mergeCells>
  <conditionalFormatting sqref="B20:W20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B34:W34">
    <cfRule type="iconSet" priority="1">
      <iconSet iconSet="3Arrows">
        <cfvo type="percent" val="0"/>
        <cfvo type="percent" val="33"/>
        <cfvo type="percent" val="67"/>
      </iconSet>
    </cfRule>
  </conditionalFormatting>
  <hyperlinks>
    <hyperlink ref="B36" r:id="rId1" display="https://datos.bancomundial.org/indicador/NY.GDP.MKTP.CD?locations=CO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Inicio</vt:lpstr>
      <vt:lpstr>Productos Exportados</vt:lpstr>
      <vt:lpstr>Productos Importados</vt:lpstr>
      <vt:lpstr>Saldo Comercial</vt:lpstr>
      <vt:lpstr>Indicadores por Habitante</vt:lpstr>
      <vt:lpstr>Aperturas</vt:lpstr>
      <vt:lpstr>Intercambio Mundial</vt:lpstr>
      <vt:lpstr>Peso Relativo</vt:lpstr>
      <vt:lpstr>Ventajas Comparativas</vt:lpstr>
      <vt:lpstr>Indice de Balassa</vt:lpstr>
      <vt:lpstr>Indice de Grubel Lloyd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Alexander Rodriguez Contreras</dc:creator>
  <cp:lastModifiedBy>anónimo</cp:lastModifiedBy>
  <dcterms:created xsi:type="dcterms:W3CDTF">2018-05-26T04:24:05Z</dcterms:created>
  <dcterms:modified xsi:type="dcterms:W3CDTF">2018-06-07T16:28:15Z</dcterms:modified>
</cp:coreProperties>
</file>