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5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9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0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1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3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4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15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6.xml" ContentType="application/vnd.openxmlformats-officedocument.drawing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conomi\Desktop\"/>
    </mc:Choice>
  </mc:AlternateContent>
  <bookViews>
    <workbookView xWindow="0" yWindow="0" windowWidth="19200" windowHeight="11535" tabRatio="856"/>
  </bookViews>
  <sheets>
    <sheet name="Comercio" sheetId="10" r:id="rId1"/>
    <sheet name="Data" sheetId="152" r:id="rId2"/>
    <sheet name="Exp Mundiales" sheetId="149" r:id="rId3"/>
    <sheet name="Imp a Col del Mundo" sheetId="151" r:id="rId4"/>
    <sheet name="COL to World" sheetId="153" r:id="rId5"/>
    <sheet name="Exp de Col al Mundo" sheetId="150" r:id="rId6"/>
    <sheet name="Export " sheetId="11" r:id="rId7"/>
    <sheet name="Import " sheetId="12" r:id="rId8"/>
    <sheet name="Balanza c " sheetId="13" r:id="rId9"/>
    <sheet name="Apertura " sheetId="82" r:id="rId10"/>
    <sheet name=" Per Cápita 1" sheetId="90" r:id="rId11"/>
    <sheet name=" Per Cápita 2" sheetId="97" r:id="rId12"/>
    <sheet name=" Per Cápita 3" sheetId="106" r:id="rId13"/>
    <sheet name=" Per Cápita 4" sheetId="111" r:id="rId14"/>
    <sheet name=" Per Cápita 5" sheetId="118" r:id="rId15"/>
    <sheet name=" Per Cápita 6" sheetId="125" r:id="rId16"/>
    <sheet name=" Per Cápita 7" sheetId="132" r:id="rId17"/>
    <sheet name=" Per Cápita 8" sheetId="139" r:id="rId18"/>
    <sheet name=" Per Cápita 9" sheetId="146" r:id="rId19"/>
    <sheet name=" Per Cápita 10" sheetId="83" r:id="rId20"/>
    <sheet name="Participación Mundial " sheetId="84" r:id="rId21"/>
    <sheet name="Dinamismo Comercial " sheetId="85" r:id="rId22"/>
  </sheets>
  <externalReferences>
    <externalReference r:id="rId23"/>
  </externalReferences>
  <calcPr calcId="152511"/>
</workbook>
</file>

<file path=xl/calcChain.xml><?xml version="1.0" encoding="utf-8"?>
<calcChain xmlns="http://schemas.openxmlformats.org/spreadsheetml/2006/main">
  <c r="C85" i="97" l="1"/>
  <c r="C139" i="90" l="1"/>
  <c r="C147" i="90"/>
  <c r="C148" i="90"/>
  <c r="C149" i="90"/>
  <c r="C134" i="90"/>
  <c r="C110" i="90"/>
  <c r="C135" i="90" s="1"/>
  <c r="C111" i="90"/>
  <c r="C136" i="90" s="1"/>
  <c r="C112" i="90"/>
  <c r="C137" i="90" s="1"/>
  <c r="C113" i="90"/>
  <c r="C138" i="90" s="1"/>
  <c r="C114" i="90"/>
  <c r="C115" i="90"/>
  <c r="C140" i="90" s="1"/>
  <c r="C116" i="90"/>
  <c r="C141" i="90" s="1"/>
  <c r="C117" i="90"/>
  <c r="C142" i="90" s="1"/>
  <c r="C118" i="90"/>
  <c r="C143" i="90" s="1"/>
  <c r="C119" i="90"/>
  <c r="C144" i="90" s="1"/>
  <c r="C120" i="90"/>
  <c r="C145" i="90" s="1"/>
  <c r="C121" i="90"/>
  <c r="C146" i="90" s="1"/>
  <c r="C122" i="90"/>
  <c r="C123" i="90"/>
  <c r="C124" i="90"/>
  <c r="C125" i="90"/>
  <c r="C150" i="90" s="1"/>
  <c r="C126" i="90"/>
  <c r="C151" i="90" s="1"/>
  <c r="C127" i="90"/>
  <c r="C152" i="90" s="1"/>
  <c r="C128" i="90"/>
  <c r="C153" i="90" s="1"/>
  <c r="C129" i="90"/>
  <c r="C154" i="90" s="1"/>
  <c r="C109" i="90"/>
  <c r="C86" i="106" l="1"/>
  <c r="C86" i="83"/>
  <c r="C88" i="83"/>
  <c r="C86" i="146"/>
  <c r="C86" i="139"/>
  <c r="C88" i="139"/>
  <c r="C86" i="132"/>
  <c r="C86" i="125"/>
  <c r="C88" i="125"/>
  <c r="C86" i="118"/>
  <c r="C86" i="111"/>
  <c r="C88" i="111"/>
  <c r="C86" i="97"/>
  <c r="C88" i="106"/>
  <c r="C90" i="83"/>
  <c r="C90" i="97" l="1"/>
  <c r="C90" i="132"/>
  <c r="C90" i="146"/>
  <c r="C90" i="106"/>
  <c r="C90" i="118"/>
  <c r="C88" i="97"/>
  <c r="C88" i="118"/>
  <c r="C88" i="132"/>
  <c r="C88" i="146"/>
  <c r="C90" i="111"/>
  <c r="C90" i="125"/>
  <c r="C90" i="139"/>
  <c r="L85" i="82"/>
  <c r="L135" i="82" s="1"/>
  <c r="L186" i="82" s="1"/>
  <c r="L86" i="82"/>
  <c r="L136" i="82" s="1"/>
  <c r="L187" i="82" s="1"/>
  <c r="L87" i="82"/>
  <c r="L137" i="82" s="1"/>
  <c r="L188" i="82" s="1"/>
  <c r="L88" i="82"/>
  <c r="L138" i="82" s="1"/>
  <c r="L189" i="82" s="1"/>
  <c r="L89" i="82"/>
  <c r="L139" i="82" s="1"/>
  <c r="L190" i="82" s="1"/>
  <c r="L90" i="82"/>
  <c r="L140" i="82" s="1"/>
  <c r="L191" i="82" s="1"/>
  <c r="L91" i="82"/>
  <c r="L141" i="82" s="1"/>
  <c r="L192" i="82" s="1"/>
  <c r="L92" i="82"/>
  <c r="L142" i="82" s="1"/>
  <c r="L193" i="82" s="1"/>
  <c r="L93" i="82"/>
  <c r="L143" i="82" s="1"/>
  <c r="L194" i="82" s="1"/>
  <c r="L94" i="82"/>
  <c r="L144" i="82" s="1"/>
  <c r="L195" i="82" s="1"/>
  <c r="L95" i="82"/>
  <c r="L145" i="82" s="1"/>
  <c r="L196" i="82" s="1"/>
  <c r="L96" i="82"/>
  <c r="L146" i="82" s="1"/>
  <c r="L197" i="82" s="1"/>
  <c r="L97" i="82"/>
  <c r="L147" i="82" s="1"/>
  <c r="L198" i="82" s="1"/>
  <c r="L98" i="82"/>
  <c r="L148" i="82" s="1"/>
  <c r="L199" i="82" s="1"/>
  <c r="L99" i="82"/>
  <c r="L149" i="82" s="1"/>
  <c r="L200" i="82" s="1"/>
  <c r="L100" i="82"/>
  <c r="L150" i="82" s="1"/>
  <c r="L201" i="82" s="1"/>
  <c r="L101" i="82"/>
  <c r="L151" i="82" s="1"/>
  <c r="L202" i="82" s="1"/>
  <c r="L102" i="82"/>
  <c r="L152" i="82" s="1"/>
  <c r="L203" i="82" s="1"/>
  <c r="L103" i="82"/>
  <c r="L153" i="82" s="1"/>
  <c r="L204" i="82" s="1"/>
  <c r="L104" i="82"/>
  <c r="L154" i="82" s="1"/>
  <c r="L205" i="82" s="1"/>
  <c r="L84" i="82"/>
  <c r="L134" i="82" s="1"/>
  <c r="L185" i="82" s="1"/>
  <c r="C92" i="132" l="1"/>
  <c r="C92" i="97"/>
  <c r="C92" i="83"/>
  <c r="C92" i="139"/>
  <c r="C92" i="125"/>
  <c r="C92" i="111"/>
  <c r="C92" i="106"/>
  <c r="C92" i="146"/>
  <c r="C92" i="118"/>
  <c r="C2" i="12"/>
  <c r="D2" i="12"/>
  <c r="E2" i="12"/>
  <c r="F2" i="12"/>
  <c r="G2" i="12"/>
  <c r="H2" i="12"/>
  <c r="I2" i="12"/>
  <c r="J2" i="12"/>
  <c r="K2" i="12"/>
  <c r="C3" i="12"/>
  <c r="D3" i="12"/>
  <c r="E3" i="12"/>
  <c r="F3" i="12"/>
  <c r="G3" i="12"/>
  <c r="H3" i="12"/>
  <c r="I3" i="12"/>
  <c r="J3" i="12"/>
  <c r="K3" i="12"/>
  <c r="C4" i="12"/>
  <c r="D4" i="12"/>
  <c r="E4" i="12"/>
  <c r="F4" i="12"/>
  <c r="G4" i="12"/>
  <c r="H4" i="12"/>
  <c r="I4" i="12"/>
  <c r="J4" i="12"/>
  <c r="K4" i="12"/>
  <c r="C5" i="12"/>
  <c r="D5" i="12"/>
  <c r="E5" i="12"/>
  <c r="F5" i="12"/>
  <c r="G5" i="12"/>
  <c r="H5" i="12"/>
  <c r="I5" i="12"/>
  <c r="J5" i="12"/>
  <c r="K5" i="12"/>
  <c r="C6" i="12"/>
  <c r="D6" i="12"/>
  <c r="E6" i="12"/>
  <c r="F6" i="12"/>
  <c r="G6" i="12"/>
  <c r="H6" i="12"/>
  <c r="I6" i="12"/>
  <c r="J6" i="12"/>
  <c r="K6" i="12"/>
  <c r="C7" i="12"/>
  <c r="D7" i="12"/>
  <c r="E7" i="12"/>
  <c r="F7" i="12"/>
  <c r="G7" i="12"/>
  <c r="H7" i="12"/>
  <c r="I7" i="12"/>
  <c r="J7" i="12"/>
  <c r="K7" i="12"/>
  <c r="C8" i="12"/>
  <c r="D8" i="12"/>
  <c r="E8" i="12"/>
  <c r="F8" i="12"/>
  <c r="G8" i="12"/>
  <c r="H8" i="12"/>
  <c r="I8" i="12"/>
  <c r="J8" i="12"/>
  <c r="K8" i="12"/>
  <c r="C9" i="12"/>
  <c r="D9" i="12"/>
  <c r="E9" i="12"/>
  <c r="F9" i="12"/>
  <c r="G9" i="12"/>
  <c r="H9" i="12"/>
  <c r="I9" i="12"/>
  <c r="J9" i="12"/>
  <c r="K9" i="12"/>
  <c r="C10" i="12"/>
  <c r="D10" i="12"/>
  <c r="E10" i="12"/>
  <c r="F10" i="12"/>
  <c r="G10" i="12"/>
  <c r="H10" i="12"/>
  <c r="I10" i="12"/>
  <c r="J10" i="12"/>
  <c r="K10" i="12"/>
  <c r="C11" i="12"/>
  <c r="D11" i="12"/>
  <c r="E11" i="12"/>
  <c r="F11" i="12"/>
  <c r="G11" i="12"/>
  <c r="H11" i="12"/>
  <c r="I11" i="12"/>
  <c r="J11" i="12"/>
  <c r="K11" i="12"/>
  <c r="C12" i="12"/>
  <c r="D12" i="12"/>
  <c r="E12" i="12"/>
  <c r="F12" i="12"/>
  <c r="G12" i="12"/>
  <c r="H12" i="12"/>
  <c r="I12" i="12"/>
  <c r="J12" i="12"/>
  <c r="K12" i="12"/>
  <c r="C13" i="12"/>
  <c r="D13" i="12"/>
  <c r="E13" i="12"/>
  <c r="F13" i="12"/>
  <c r="G13" i="12"/>
  <c r="H13" i="12"/>
  <c r="I13" i="12"/>
  <c r="J13" i="12"/>
  <c r="K13" i="12"/>
  <c r="C14" i="12"/>
  <c r="D14" i="12"/>
  <c r="E14" i="12"/>
  <c r="F14" i="12"/>
  <c r="G14" i="12"/>
  <c r="H14" i="12"/>
  <c r="I14" i="12"/>
  <c r="J14" i="12"/>
  <c r="K14" i="12"/>
  <c r="C15" i="12"/>
  <c r="D15" i="12"/>
  <c r="E15" i="12"/>
  <c r="F15" i="12"/>
  <c r="G15" i="12"/>
  <c r="H15" i="12"/>
  <c r="I15" i="12"/>
  <c r="J15" i="12"/>
  <c r="K15" i="12"/>
  <c r="C16" i="12"/>
  <c r="D16" i="12"/>
  <c r="E16" i="12"/>
  <c r="F16" i="12"/>
  <c r="G16" i="12"/>
  <c r="H16" i="12"/>
  <c r="I16" i="12"/>
  <c r="J16" i="12"/>
  <c r="K16" i="12"/>
  <c r="C17" i="12"/>
  <c r="D17" i="12"/>
  <c r="E17" i="12"/>
  <c r="F17" i="12"/>
  <c r="G17" i="12"/>
  <c r="H17" i="12"/>
  <c r="I17" i="12"/>
  <c r="J17" i="12"/>
  <c r="K17" i="12"/>
  <c r="C18" i="12"/>
  <c r="D18" i="12"/>
  <c r="E18" i="12"/>
  <c r="F18" i="12"/>
  <c r="G18" i="12"/>
  <c r="H18" i="12"/>
  <c r="I18" i="12"/>
  <c r="J18" i="12"/>
  <c r="K18" i="12"/>
  <c r="C19" i="12"/>
  <c r="D19" i="12"/>
  <c r="E19" i="12"/>
  <c r="F19" i="12"/>
  <c r="G19" i="12"/>
  <c r="H19" i="12"/>
  <c r="I19" i="12"/>
  <c r="J19" i="12"/>
  <c r="K19" i="12"/>
  <c r="C20" i="12"/>
  <c r="D20" i="12"/>
  <c r="E20" i="12"/>
  <c r="F20" i="12"/>
  <c r="G20" i="12"/>
  <c r="H20" i="12"/>
  <c r="I20" i="12"/>
  <c r="J20" i="12"/>
  <c r="K20" i="12"/>
  <c r="C21" i="12"/>
  <c r="D21" i="12"/>
  <c r="E21" i="12"/>
  <c r="F21" i="12"/>
  <c r="G21" i="12"/>
  <c r="H21" i="12"/>
  <c r="I21" i="12"/>
  <c r="J21" i="12"/>
  <c r="K21" i="12"/>
  <c r="C22" i="12"/>
  <c r="C78" i="82" s="1"/>
  <c r="D22" i="12"/>
  <c r="D78" i="82" s="1"/>
  <c r="E22" i="12"/>
  <c r="E78" i="82" s="1"/>
  <c r="F22" i="12"/>
  <c r="F78" i="82" s="1"/>
  <c r="G22" i="12"/>
  <c r="G78" i="82" s="1"/>
  <c r="H22" i="12"/>
  <c r="H78" i="82" s="1"/>
  <c r="I22" i="12"/>
  <c r="I78" i="82" s="1"/>
  <c r="J22" i="12"/>
  <c r="J78" i="82" s="1"/>
  <c r="K22" i="12"/>
  <c r="K78" i="82" s="1"/>
  <c r="B3" i="12"/>
  <c r="B33" i="90" s="1"/>
  <c r="B4" i="12"/>
  <c r="B34" i="90" s="1"/>
  <c r="B5" i="12"/>
  <c r="B35" i="90" s="1"/>
  <c r="B6" i="12"/>
  <c r="B36" i="90" s="1"/>
  <c r="B7" i="12"/>
  <c r="B37" i="90" s="1"/>
  <c r="B8" i="12"/>
  <c r="B38" i="90" s="1"/>
  <c r="B9" i="12"/>
  <c r="B39" i="90" s="1"/>
  <c r="B10" i="12"/>
  <c r="B40" i="90" s="1"/>
  <c r="B11" i="12"/>
  <c r="B41" i="90" s="1"/>
  <c r="B12" i="12"/>
  <c r="B42" i="90" s="1"/>
  <c r="B13" i="12"/>
  <c r="B43" i="90" s="1"/>
  <c r="B14" i="12"/>
  <c r="B44" i="90" s="1"/>
  <c r="B15" i="12"/>
  <c r="B45" i="90" s="1"/>
  <c r="B16" i="12"/>
  <c r="B46" i="90" s="1"/>
  <c r="B17" i="12"/>
  <c r="B47" i="90" s="1"/>
  <c r="B18" i="12"/>
  <c r="B48" i="90" s="1"/>
  <c r="B19" i="12"/>
  <c r="B49" i="90" s="1"/>
  <c r="B20" i="12"/>
  <c r="B50" i="90" s="1"/>
  <c r="B21" i="12"/>
  <c r="B51" i="90" s="1"/>
  <c r="B22" i="12"/>
  <c r="B2" i="12"/>
  <c r="B32" i="90" s="1"/>
  <c r="B52" i="90" l="1"/>
  <c r="B78" i="82"/>
  <c r="M78" i="82" s="1"/>
  <c r="C94" i="106"/>
  <c r="C94" i="146"/>
  <c r="C94" i="132"/>
  <c r="C94" i="118"/>
  <c r="C94" i="97"/>
  <c r="C94" i="83"/>
  <c r="C94" i="139"/>
  <c r="C94" i="125"/>
  <c r="C94" i="111"/>
  <c r="C2" i="11"/>
  <c r="D2" i="11"/>
  <c r="E2" i="11"/>
  <c r="F2" i="11"/>
  <c r="G2" i="11"/>
  <c r="H2" i="11"/>
  <c r="I2" i="11"/>
  <c r="J2" i="11"/>
  <c r="K2" i="11"/>
  <c r="C3" i="11"/>
  <c r="D3" i="11"/>
  <c r="E3" i="11"/>
  <c r="F3" i="11"/>
  <c r="G3" i="11"/>
  <c r="H3" i="11"/>
  <c r="I3" i="11"/>
  <c r="J3" i="11"/>
  <c r="K3" i="11"/>
  <c r="C4" i="11"/>
  <c r="D4" i="11"/>
  <c r="E4" i="11"/>
  <c r="F4" i="11"/>
  <c r="G4" i="11"/>
  <c r="H4" i="11"/>
  <c r="I4" i="11"/>
  <c r="J4" i="11"/>
  <c r="K4" i="11"/>
  <c r="C5" i="11"/>
  <c r="D5" i="11"/>
  <c r="E5" i="11"/>
  <c r="F5" i="11"/>
  <c r="G5" i="11"/>
  <c r="H5" i="11"/>
  <c r="I5" i="11"/>
  <c r="J5" i="11"/>
  <c r="K5" i="11"/>
  <c r="C6" i="11"/>
  <c r="D6" i="11"/>
  <c r="E6" i="11"/>
  <c r="F6" i="11"/>
  <c r="G6" i="11"/>
  <c r="H6" i="11"/>
  <c r="I6" i="11"/>
  <c r="J6" i="11"/>
  <c r="K6" i="11"/>
  <c r="C7" i="11"/>
  <c r="D7" i="11"/>
  <c r="E7" i="11"/>
  <c r="F7" i="11"/>
  <c r="G7" i="11"/>
  <c r="H7" i="11"/>
  <c r="I7" i="11"/>
  <c r="J7" i="11"/>
  <c r="K7" i="11"/>
  <c r="C8" i="11"/>
  <c r="D8" i="11"/>
  <c r="E8" i="11"/>
  <c r="F8" i="11"/>
  <c r="G8" i="11"/>
  <c r="H8" i="11"/>
  <c r="I8" i="11"/>
  <c r="J8" i="11"/>
  <c r="K8" i="11"/>
  <c r="C9" i="11"/>
  <c r="D9" i="11"/>
  <c r="E9" i="11"/>
  <c r="F9" i="11"/>
  <c r="G9" i="11"/>
  <c r="H9" i="11"/>
  <c r="I9" i="11"/>
  <c r="J9" i="11"/>
  <c r="K9" i="11"/>
  <c r="C10" i="11"/>
  <c r="D10" i="11"/>
  <c r="E10" i="11"/>
  <c r="F10" i="11"/>
  <c r="G10" i="11"/>
  <c r="H10" i="11"/>
  <c r="I10" i="11"/>
  <c r="J10" i="11"/>
  <c r="K10" i="11"/>
  <c r="C11" i="11"/>
  <c r="D11" i="11"/>
  <c r="E11" i="11"/>
  <c r="F11" i="11"/>
  <c r="G11" i="11"/>
  <c r="H11" i="11"/>
  <c r="I11" i="11"/>
  <c r="J11" i="11"/>
  <c r="K11" i="11"/>
  <c r="C12" i="11"/>
  <c r="D12" i="11"/>
  <c r="E12" i="11"/>
  <c r="F12" i="11"/>
  <c r="G12" i="11"/>
  <c r="H12" i="11"/>
  <c r="I12" i="11"/>
  <c r="J12" i="11"/>
  <c r="K12" i="11"/>
  <c r="C13" i="11"/>
  <c r="D13" i="11"/>
  <c r="E13" i="11"/>
  <c r="F13" i="11"/>
  <c r="G13" i="11"/>
  <c r="H13" i="11"/>
  <c r="I13" i="11"/>
  <c r="J13" i="11"/>
  <c r="K13" i="11"/>
  <c r="C14" i="11"/>
  <c r="D14" i="11"/>
  <c r="E14" i="11"/>
  <c r="F14" i="11"/>
  <c r="G14" i="11"/>
  <c r="H14" i="11"/>
  <c r="I14" i="11"/>
  <c r="J14" i="11"/>
  <c r="K14" i="11"/>
  <c r="C15" i="11"/>
  <c r="D15" i="11"/>
  <c r="E15" i="11"/>
  <c r="F15" i="11"/>
  <c r="G15" i="11"/>
  <c r="H15" i="11"/>
  <c r="I15" i="11"/>
  <c r="J15" i="11"/>
  <c r="K15" i="11"/>
  <c r="C16" i="11"/>
  <c r="D16" i="11"/>
  <c r="E16" i="11"/>
  <c r="F16" i="11"/>
  <c r="G16" i="11"/>
  <c r="H16" i="11"/>
  <c r="I16" i="11"/>
  <c r="J16" i="11"/>
  <c r="K16" i="11"/>
  <c r="C17" i="11"/>
  <c r="D17" i="11"/>
  <c r="E17" i="11"/>
  <c r="F17" i="11"/>
  <c r="G17" i="11"/>
  <c r="H17" i="11"/>
  <c r="I17" i="11"/>
  <c r="J17" i="11"/>
  <c r="K17" i="11"/>
  <c r="C18" i="11"/>
  <c r="D18" i="11"/>
  <c r="E18" i="11"/>
  <c r="F18" i="11"/>
  <c r="G18" i="11"/>
  <c r="H18" i="11"/>
  <c r="I18" i="11"/>
  <c r="J18" i="11"/>
  <c r="K18" i="11"/>
  <c r="C19" i="11"/>
  <c r="D19" i="11"/>
  <c r="E19" i="11"/>
  <c r="F19" i="11"/>
  <c r="G19" i="11"/>
  <c r="H19" i="11"/>
  <c r="I19" i="11"/>
  <c r="J19" i="11"/>
  <c r="K19" i="11"/>
  <c r="C20" i="11"/>
  <c r="D20" i="11"/>
  <c r="E20" i="11"/>
  <c r="F20" i="11"/>
  <c r="G20" i="11"/>
  <c r="H20" i="11"/>
  <c r="I20" i="11"/>
  <c r="J20" i="11"/>
  <c r="K20" i="11"/>
  <c r="C21" i="11"/>
  <c r="D21" i="11"/>
  <c r="E21" i="11"/>
  <c r="F21" i="11"/>
  <c r="G21" i="11"/>
  <c r="H21" i="11"/>
  <c r="I21" i="11"/>
  <c r="J21" i="11"/>
  <c r="K21" i="11"/>
  <c r="C22" i="11"/>
  <c r="D22" i="11"/>
  <c r="E22" i="11"/>
  <c r="F22" i="11"/>
  <c r="G22" i="11"/>
  <c r="H22" i="11"/>
  <c r="I22" i="11"/>
  <c r="J22" i="11"/>
  <c r="K22" i="11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" i="11"/>
  <c r="E22" i="13" l="1"/>
  <c r="H19" i="13"/>
  <c r="K16" i="13"/>
  <c r="E14" i="13"/>
  <c r="J9" i="13"/>
  <c r="H3" i="13"/>
  <c r="H18" i="13"/>
  <c r="I9" i="13"/>
  <c r="D21" i="13"/>
  <c r="B20" i="13"/>
  <c r="B4" i="13"/>
  <c r="F21" i="13"/>
  <c r="I18" i="13"/>
  <c r="C16" i="13"/>
  <c r="F13" i="13"/>
  <c r="H11" i="13"/>
  <c r="I10" i="13"/>
  <c r="C8" i="13"/>
  <c r="E6" i="13"/>
  <c r="I2" i="13"/>
  <c r="B19" i="13"/>
  <c r="B3" i="13"/>
  <c r="F20" i="13"/>
  <c r="I17" i="13"/>
  <c r="K15" i="13"/>
  <c r="D14" i="13"/>
  <c r="F12" i="13"/>
  <c r="H10" i="13"/>
  <c r="J8" i="13"/>
  <c r="C7" i="13"/>
  <c r="E5" i="13"/>
  <c r="F4" i="13"/>
  <c r="G3" i="13"/>
  <c r="K22" i="13"/>
  <c r="E20" i="13"/>
  <c r="G18" i="13"/>
  <c r="I16" i="13"/>
  <c r="K14" i="13"/>
  <c r="D13" i="13"/>
  <c r="F11" i="13"/>
  <c r="H9" i="13"/>
  <c r="J7" i="13"/>
  <c r="K6" i="13"/>
  <c r="D5" i="13"/>
  <c r="E4" i="13"/>
  <c r="F3" i="13"/>
  <c r="B9" i="13"/>
  <c r="K21" i="13"/>
  <c r="D20" i="13"/>
  <c r="E19" i="13"/>
  <c r="G17" i="13"/>
  <c r="J14" i="13"/>
  <c r="C13" i="13"/>
  <c r="E11" i="13"/>
  <c r="G9" i="13"/>
  <c r="H8" i="13"/>
  <c r="J6" i="13"/>
  <c r="C5" i="13"/>
  <c r="F2" i="13"/>
  <c r="B16" i="13"/>
  <c r="I22" i="13"/>
  <c r="K20" i="13"/>
  <c r="D19" i="13"/>
  <c r="F17" i="13"/>
  <c r="H15" i="13"/>
  <c r="J13" i="13"/>
  <c r="C12" i="13"/>
  <c r="E10" i="13"/>
  <c r="G8" i="13"/>
  <c r="I6" i="13"/>
  <c r="J5" i="13"/>
  <c r="C4" i="13"/>
  <c r="D3" i="13"/>
  <c r="B15" i="13"/>
  <c r="H22" i="13"/>
  <c r="J20" i="13"/>
  <c r="D18" i="13"/>
  <c r="F16" i="13"/>
  <c r="H14" i="13"/>
  <c r="J12" i="13"/>
  <c r="K11" i="13"/>
  <c r="D10" i="13"/>
  <c r="E9" i="13"/>
  <c r="G7" i="13"/>
  <c r="I5" i="13"/>
  <c r="K3" i="13"/>
  <c r="C3" i="13"/>
  <c r="B22" i="13"/>
  <c r="B14" i="13"/>
  <c r="B6" i="13"/>
  <c r="G22" i="13"/>
  <c r="H21" i="13"/>
  <c r="I20" i="13"/>
  <c r="J19" i="13"/>
  <c r="K18" i="13"/>
  <c r="C18" i="13"/>
  <c r="D17" i="13"/>
  <c r="E16" i="13"/>
  <c r="F15" i="13"/>
  <c r="G14" i="13"/>
  <c r="H13" i="13"/>
  <c r="I12" i="13"/>
  <c r="J11" i="13"/>
  <c r="K10" i="13"/>
  <c r="C10" i="13"/>
  <c r="D9" i="13"/>
  <c r="E8" i="13"/>
  <c r="F7" i="13"/>
  <c r="G6" i="13"/>
  <c r="H5" i="13"/>
  <c r="I4" i="13"/>
  <c r="J3" i="13"/>
  <c r="K2" i="13"/>
  <c r="C2" i="13"/>
  <c r="B12" i="13"/>
  <c r="G20" i="13"/>
  <c r="J17" i="13"/>
  <c r="D15" i="13"/>
  <c r="G12" i="13"/>
  <c r="K8" i="13"/>
  <c r="D7" i="13"/>
  <c r="F5" i="13"/>
  <c r="G4" i="13"/>
  <c r="B11" i="13"/>
  <c r="D22" i="13"/>
  <c r="E21" i="13"/>
  <c r="G19" i="13"/>
  <c r="J16" i="13"/>
  <c r="C15" i="13"/>
  <c r="E13" i="13"/>
  <c r="G11" i="13"/>
  <c r="K7" i="13"/>
  <c r="D6" i="13"/>
  <c r="H2" i="13"/>
  <c r="B18" i="13"/>
  <c r="B10" i="13"/>
  <c r="C22" i="13"/>
  <c r="F19" i="13"/>
  <c r="H17" i="13"/>
  <c r="J15" i="13"/>
  <c r="C14" i="13"/>
  <c r="E12" i="13"/>
  <c r="G10" i="13"/>
  <c r="I8" i="13"/>
  <c r="C6" i="13"/>
  <c r="G2" i="13"/>
  <c r="B17" i="13"/>
  <c r="J22" i="13"/>
  <c r="C21" i="13"/>
  <c r="F18" i="13"/>
  <c r="H16" i="13"/>
  <c r="I15" i="13"/>
  <c r="K13" i="13"/>
  <c r="D12" i="13"/>
  <c r="F10" i="13"/>
  <c r="I7" i="13"/>
  <c r="K5" i="13"/>
  <c r="D4" i="13"/>
  <c r="E3" i="13"/>
  <c r="B8" i="13"/>
  <c r="J21" i="13"/>
  <c r="C20" i="13"/>
  <c r="E18" i="13"/>
  <c r="G16" i="13"/>
  <c r="I14" i="13"/>
  <c r="K12" i="13"/>
  <c r="D11" i="13"/>
  <c r="F9" i="13"/>
  <c r="H7" i="13"/>
  <c r="K4" i="13"/>
  <c r="E2" i="13"/>
  <c r="B2" i="13"/>
  <c r="B7" i="13"/>
  <c r="I21" i="13"/>
  <c r="K19" i="13"/>
  <c r="C19" i="13"/>
  <c r="E17" i="13"/>
  <c r="G15" i="13"/>
  <c r="I13" i="13"/>
  <c r="C11" i="13"/>
  <c r="F8" i="13"/>
  <c r="H6" i="13"/>
  <c r="J4" i="13"/>
  <c r="D2" i="13"/>
  <c r="B21" i="13"/>
  <c r="B13" i="13"/>
  <c r="B5" i="13"/>
  <c r="F22" i="13"/>
  <c r="G21" i="13"/>
  <c r="H20" i="13"/>
  <c r="I19" i="13"/>
  <c r="J18" i="13"/>
  <c r="K17" i="13"/>
  <c r="C17" i="13"/>
  <c r="D16" i="13"/>
  <c r="E15" i="13"/>
  <c r="F14" i="13"/>
  <c r="G13" i="13"/>
  <c r="H12" i="13"/>
  <c r="I11" i="13"/>
  <c r="J10" i="13"/>
  <c r="K9" i="13"/>
  <c r="C9" i="13"/>
  <c r="D8" i="13"/>
  <c r="E7" i="13"/>
  <c r="F6" i="13"/>
  <c r="G5" i="13"/>
  <c r="H4" i="13"/>
  <c r="I3" i="13"/>
  <c r="J2" i="13"/>
  <c r="C96" i="139"/>
  <c r="C96" i="111"/>
  <c r="C96" i="125"/>
  <c r="C96" i="106"/>
  <c r="C96" i="146"/>
  <c r="C96" i="132"/>
  <c r="C96" i="118"/>
  <c r="C96" i="97"/>
  <c r="C96" i="83"/>
  <c r="C98" i="83" l="1"/>
  <c r="C98" i="139"/>
  <c r="C98" i="125"/>
  <c r="C98" i="111"/>
  <c r="C98" i="106"/>
  <c r="C98" i="146"/>
  <c r="C98" i="132"/>
  <c r="C98" i="118"/>
  <c r="C98" i="97"/>
  <c r="C100" i="118" l="1"/>
  <c r="C100" i="83"/>
  <c r="C100" i="139"/>
  <c r="C100" i="125"/>
  <c r="C100" i="111"/>
  <c r="C100" i="106"/>
  <c r="C100" i="146"/>
  <c r="C100" i="132"/>
  <c r="C100" i="97"/>
  <c r="L15" i="153"/>
  <c r="L16" i="153"/>
  <c r="L17" i="153"/>
  <c r="L18" i="153"/>
  <c r="L19" i="153"/>
  <c r="L20" i="153"/>
  <c r="L21" i="153"/>
  <c r="L22" i="153"/>
  <c r="L23" i="153"/>
  <c r="L24" i="153"/>
  <c r="L25" i="153"/>
  <c r="L26" i="153"/>
  <c r="L27" i="153"/>
  <c r="L28" i="153"/>
  <c r="L29" i="153"/>
  <c r="L30" i="153"/>
  <c r="L31" i="153"/>
  <c r="L32" i="153"/>
  <c r="L33" i="153"/>
  <c r="L34" i="153"/>
  <c r="L14" i="153"/>
  <c r="K30" i="85" l="1"/>
  <c r="U30" i="85" s="1"/>
  <c r="F30" i="85"/>
  <c r="P30" i="85" s="1"/>
  <c r="C30" i="85"/>
  <c r="M30" i="85" s="1"/>
  <c r="H30" i="85"/>
  <c r="R30" i="85" s="1"/>
  <c r="G30" i="85"/>
  <c r="Q30" i="85" s="1"/>
  <c r="J30" i="85"/>
  <c r="T30" i="85" s="1"/>
  <c r="E30" i="85"/>
  <c r="O30" i="85" s="1"/>
  <c r="B30" i="85"/>
  <c r="L30" i="85" s="1"/>
  <c r="I30" i="85"/>
  <c r="S30" i="85" s="1"/>
  <c r="D30" i="85"/>
  <c r="N30" i="85" s="1"/>
  <c r="B42" i="85"/>
  <c r="L42" i="85" s="1"/>
  <c r="C42" i="85"/>
  <c r="M42" i="85" s="1"/>
  <c r="I42" i="85"/>
  <c r="S42" i="85" s="1"/>
  <c r="F42" i="85"/>
  <c r="P42" i="85" s="1"/>
  <c r="H42" i="85"/>
  <c r="R42" i="85" s="1"/>
  <c r="D42" i="85"/>
  <c r="N42" i="85" s="1"/>
  <c r="K42" i="85"/>
  <c r="U42" i="85" s="1"/>
  <c r="E42" i="85"/>
  <c r="O42" i="85" s="1"/>
  <c r="G42" i="85"/>
  <c r="Q42" i="85" s="1"/>
  <c r="J42" i="85"/>
  <c r="T42" i="85" s="1"/>
  <c r="K43" i="85"/>
  <c r="U43" i="85" s="1"/>
  <c r="H43" i="85"/>
  <c r="R43" i="85" s="1"/>
  <c r="C43" i="85"/>
  <c r="M43" i="85" s="1"/>
  <c r="F43" i="85"/>
  <c r="P43" i="85" s="1"/>
  <c r="B43" i="85"/>
  <c r="L43" i="85" s="1"/>
  <c r="D43" i="85"/>
  <c r="N43" i="85" s="1"/>
  <c r="G43" i="85"/>
  <c r="Q43" i="85" s="1"/>
  <c r="E43" i="85"/>
  <c r="O43" i="85" s="1"/>
  <c r="J43" i="85"/>
  <c r="T43" i="85" s="1"/>
  <c r="I43" i="85"/>
  <c r="S43" i="85" s="1"/>
  <c r="D35" i="85"/>
  <c r="N35" i="85" s="1"/>
  <c r="H35" i="85"/>
  <c r="R35" i="85" s="1"/>
  <c r="B35" i="85"/>
  <c r="L35" i="85" s="1"/>
  <c r="E35" i="85"/>
  <c r="O35" i="85" s="1"/>
  <c r="C35" i="85"/>
  <c r="M35" i="85" s="1"/>
  <c r="J35" i="85"/>
  <c r="T35" i="85" s="1"/>
  <c r="K35" i="85"/>
  <c r="U35" i="85" s="1"/>
  <c r="F35" i="85"/>
  <c r="P35" i="85" s="1"/>
  <c r="I35" i="85"/>
  <c r="S35" i="85" s="1"/>
  <c r="G35" i="85"/>
  <c r="Q35" i="85" s="1"/>
  <c r="E50" i="85"/>
  <c r="O50" i="85" s="1"/>
  <c r="I50" i="85"/>
  <c r="S50" i="85" s="1"/>
  <c r="D50" i="85"/>
  <c r="N50" i="85" s="1"/>
  <c r="C50" i="85"/>
  <c r="M50" i="85" s="1"/>
  <c r="H50" i="85"/>
  <c r="R50" i="85" s="1"/>
  <c r="G50" i="85"/>
  <c r="Q50" i="85" s="1"/>
  <c r="K50" i="85"/>
  <c r="U50" i="85" s="1"/>
  <c r="J50" i="85"/>
  <c r="T50" i="85" s="1"/>
  <c r="B50" i="85"/>
  <c r="L50" i="85" s="1"/>
  <c r="F50" i="85"/>
  <c r="P50" i="85" s="1"/>
  <c r="J34" i="85"/>
  <c r="T34" i="85" s="1"/>
  <c r="G34" i="85"/>
  <c r="Q34" i="85" s="1"/>
  <c r="D34" i="85"/>
  <c r="N34" i="85" s="1"/>
  <c r="C34" i="85"/>
  <c r="M34" i="85" s="1"/>
  <c r="F34" i="85"/>
  <c r="P34" i="85" s="1"/>
  <c r="I34" i="85"/>
  <c r="S34" i="85" s="1"/>
  <c r="B34" i="85"/>
  <c r="L34" i="85" s="1"/>
  <c r="H34" i="85"/>
  <c r="R34" i="85" s="1"/>
  <c r="E34" i="85"/>
  <c r="O34" i="85" s="1"/>
  <c r="K34" i="85"/>
  <c r="U34" i="85" s="1"/>
  <c r="D49" i="85"/>
  <c r="N49" i="85" s="1"/>
  <c r="C49" i="85"/>
  <c r="M49" i="85" s="1"/>
  <c r="J49" i="85"/>
  <c r="T49" i="85" s="1"/>
  <c r="B49" i="85"/>
  <c r="L49" i="85" s="1"/>
  <c r="G49" i="85"/>
  <c r="Q49" i="85" s="1"/>
  <c r="E49" i="85"/>
  <c r="O49" i="85" s="1"/>
  <c r="I49" i="85"/>
  <c r="S49" i="85" s="1"/>
  <c r="H49" i="85"/>
  <c r="R49" i="85" s="1"/>
  <c r="K49" i="85"/>
  <c r="U49" i="85" s="1"/>
  <c r="F49" i="85"/>
  <c r="P49" i="85" s="1"/>
  <c r="D48" i="85"/>
  <c r="N48" i="85" s="1"/>
  <c r="I48" i="85"/>
  <c r="S48" i="85" s="1"/>
  <c r="H48" i="85"/>
  <c r="R48" i="85" s="1"/>
  <c r="F48" i="85"/>
  <c r="P48" i="85" s="1"/>
  <c r="B48" i="85"/>
  <c r="L48" i="85" s="1"/>
  <c r="K48" i="85"/>
  <c r="U48" i="85" s="1"/>
  <c r="C48" i="85"/>
  <c r="M48" i="85" s="1"/>
  <c r="E48" i="85"/>
  <c r="O48" i="85" s="1"/>
  <c r="J48" i="85"/>
  <c r="T48" i="85" s="1"/>
  <c r="G48" i="85"/>
  <c r="Q48" i="85" s="1"/>
  <c r="C40" i="85"/>
  <c r="M40" i="85" s="1"/>
  <c r="B40" i="85"/>
  <c r="L40" i="85" s="1"/>
  <c r="G40" i="85"/>
  <c r="Q40" i="85" s="1"/>
  <c r="I40" i="85"/>
  <c r="S40" i="85" s="1"/>
  <c r="E40" i="85"/>
  <c r="O40" i="85" s="1"/>
  <c r="D40" i="85"/>
  <c r="N40" i="85" s="1"/>
  <c r="K40" i="85"/>
  <c r="U40" i="85" s="1"/>
  <c r="F40" i="85"/>
  <c r="P40" i="85" s="1"/>
  <c r="J40" i="85"/>
  <c r="T40" i="85" s="1"/>
  <c r="H40" i="85"/>
  <c r="R40" i="85" s="1"/>
  <c r="G31" i="85"/>
  <c r="Q31" i="85" s="1"/>
  <c r="D31" i="85"/>
  <c r="N31" i="85" s="1"/>
  <c r="I31" i="85"/>
  <c r="S31" i="85" s="1"/>
  <c r="C31" i="85"/>
  <c r="M31" i="85" s="1"/>
  <c r="H31" i="85"/>
  <c r="R31" i="85" s="1"/>
  <c r="B31" i="85"/>
  <c r="L31" i="85" s="1"/>
  <c r="F31" i="85"/>
  <c r="P31" i="85" s="1"/>
  <c r="K31" i="85"/>
  <c r="U31" i="85" s="1"/>
  <c r="E31" i="85"/>
  <c r="O31" i="85" s="1"/>
  <c r="J31" i="85"/>
  <c r="T31" i="85" s="1"/>
  <c r="I46" i="85"/>
  <c r="S46" i="85" s="1"/>
  <c r="D46" i="85"/>
  <c r="N46" i="85" s="1"/>
  <c r="H46" i="85"/>
  <c r="R46" i="85" s="1"/>
  <c r="K46" i="85"/>
  <c r="U46" i="85" s="1"/>
  <c r="B46" i="85"/>
  <c r="L46" i="85" s="1"/>
  <c r="F46" i="85"/>
  <c r="P46" i="85" s="1"/>
  <c r="G46" i="85"/>
  <c r="Q46" i="85" s="1"/>
  <c r="J46" i="85"/>
  <c r="T46" i="85" s="1"/>
  <c r="C46" i="85"/>
  <c r="M46" i="85" s="1"/>
  <c r="E46" i="85"/>
  <c r="O46" i="85" s="1"/>
  <c r="D45" i="85"/>
  <c r="N45" i="85" s="1"/>
  <c r="J45" i="85"/>
  <c r="T45" i="85" s="1"/>
  <c r="E45" i="85"/>
  <c r="O45" i="85" s="1"/>
  <c r="K45" i="85"/>
  <c r="U45" i="85" s="1"/>
  <c r="G45" i="85"/>
  <c r="Q45" i="85" s="1"/>
  <c r="H45" i="85"/>
  <c r="R45" i="85" s="1"/>
  <c r="C45" i="85"/>
  <c r="M45" i="85" s="1"/>
  <c r="I45" i="85"/>
  <c r="S45" i="85" s="1"/>
  <c r="F45" i="85"/>
  <c r="P45" i="85" s="1"/>
  <c r="B45" i="85"/>
  <c r="L45" i="85" s="1"/>
  <c r="J37" i="85"/>
  <c r="T37" i="85" s="1"/>
  <c r="H37" i="85"/>
  <c r="R37" i="85" s="1"/>
  <c r="B37" i="85"/>
  <c r="L37" i="85" s="1"/>
  <c r="G37" i="85"/>
  <c r="Q37" i="85" s="1"/>
  <c r="E37" i="85"/>
  <c r="O37" i="85" s="1"/>
  <c r="D37" i="85"/>
  <c r="N37" i="85" s="1"/>
  <c r="K37" i="85"/>
  <c r="U37" i="85" s="1"/>
  <c r="I37" i="85"/>
  <c r="S37" i="85" s="1"/>
  <c r="C37" i="85"/>
  <c r="M37" i="85" s="1"/>
  <c r="F37" i="85"/>
  <c r="P37" i="85" s="1"/>
  <c r="C41" i="85"/>
  <c r="M41" i="85" s="1"/>
  <c r="H41" i="85"/>
  <c r="R41" i="85" s="1"/>
  <c r="K41" i="85"/>
  <c r="U41" i="85" s="1"/>
  <c r="G41" i="85"/>
  <c r="Q41" i="85" s="1"/>
  <c r="F41" i="85"/>
  <c r="P41" i="85" s="1"/>
  <c r="D41" i="85"/>
  <c r="N41" i="85" s="1"/>
  <c r="J41" i="85"/>
  <c r="T41" i="85" s="1"/>
  <c r="E41" i="85"/>
  <c r="O41" i="85" s="1"/>
  <c r="B41" i="85"/>
  <c r="L41" i="85" s="1"/>
  <c r="I41" i="85"/>
  <c r="S41" i="85" s="1"/>
  <c r="I33" i="85"/>
  <c r="S33" i="85" s="1"/>
  <c r="K33" i="85"/>
  <c r="U33" i="85" s="1"/>
  <c r="E33" i="85"/>
  <c r="O33" i="85" s="1"/>
  <c r="J33" i="85"/>
  <c r="T33" i="85" s="1"/>
  <c r="C33" i="85"/>
  <c r="M33" i="85" s="1"/>
  <c r="H33" i="85"/>
  <c r="R33" i="85" s="1"/>
  <c r="F33" i="85"/>
  <c r="P33" i="85" s="1"/>
  <c r="G33" i="85"/>
  <c r="Q33" i="85" s="1"/>
  <c r="B33" i="85"/>
  <c r="L33" i="85" s="1"/>
  <c r="D33" i="85"/>
  <c r="N33" i="85" s="1"/>
  <c r="E32" i="85"/>
  <c r="O32" i="85" s="1"/>
  <c r="I32" i="85"/>
  <c r="S32" i="85" s="1"/>
  <c r="G32" i="85"/>
  <c r="Q32" i="85" s="1"/>
  <c r="D32" i="85"/>
  <c r="N32" i="85" s="1"/>
  <c r="K32" i="85"/>
  <c r="U32" i="85" s="1"/>
  <c r="B32" i="85"/>
  <c r="L32" i="85" s="1"/>
  <c r="C32" i="85"/>
  <c r="M32" i="85" s="1"/>
  <c r="H32" i="85"/>
  <c r="R32" i="85" s="1"/>
  <c r="J32" i="85"/>
  <c r="T32" i="85" s="1"/>
  <c r="F32" i="85"/>
  <c r="P32" i="85" s="1"/>
  <c r="B47" i="85"/>
  <c r="L47" i="85" s="1"/>
  <c r="D47" i="85"/>
  <c r="N47" i="85" s="1"/>
  <c r="G47" i="85"/>
  <c r="Q47" i="85" s="1"/>
  <c r="H47" i="85"/>
  <c r="R47" i="85" s="1"/>
  <c r="E47" i="85"/>
  <c r="O47" i="85" s="1"/>
  <c r="J47" i="85"/>
  <c r="T47" i="85" s="1"/>
  <c r="F47" i="85"/>
  <c r="P47" i="85" s="1"/>
  <c r="K47" i="85"/>
  <c r="U47" i="85" s="1"/>
  <c r="I47" i="85"/>
  <c r="S47" i="85" s="1"/>
  <c r="C47" i="85"/>
  <c r="M47" i="85" s="1"/>
  <c r="K39" i="85"/>
  <c r="U39" i="85" s="1"/>
  <c r="J39" i="85"/>
  <c r="T39" i="85" s="1"/>
  <c r="G39" i="85"/>
  <c r="Q39" i="85" s="1"/>
  <c r="E39" i="85"/>
  <c r="O39" i="85" s="1"/>
  <c r="F39" i="85"/>
  <c r="P39" i="85" s="1"/>
  <c r="B39" i="85"/>
  <c r="L39" i="85" s="1"/>
  <c r="C39" i="85"/>
  <c r="M39" i="85" s="1"/>
  <c r="H39" i="85"/>
  <c r="R39" i="85" s="1"/>
  <c r="D39" i="85"/>
  <c r="N39" i="85" s="1"/>
  <c r="I39" i="85"/>
  <c r="S39" i="85" s="1"/>
  <c r="I38" i="85"/>
  <c r="S38" i="85" s="1"/>
  <c r="C38" i="85"/>
  <c r="M38" i="85" s="1"/>
  <c r="J38" i="85"/>
  <c r="T38" i="85" s="1"/>
  <c r="D38" i="85"/>
  <c r="N38" i="85" s="1"/>
  <c r="K38" i="85"/>
  <c r="U38" i="85" s="1"/>
  <c r="B38" i="85"/>
  <c r="L38" i="85" s="1"/>
  <c r="H38" i="85"/>
  <c r="R38" i="85" s="1"/>
  <c r="G38" i="85"/>
  <c r="Q38" i="85" s="1"/>
  <c r="E38" i="85"/>
  <c r="O38" i="85" s="1"/>
  <c r="F38" i="85"/>
  <c r="P38" i="85" s="1"/>
  <c r="I44" i="85"/>
  <c r="S44" i="85" s="1"/>
  <c r="C44" i="85"/>
  <c r="M44" i="85" s="1"/>
  <c r="F44" i="85"/>
  <c r="P44" i="85" s="1"/>
  <c r="E44" i="85"/>
  <c r="O44" i="85" s="1"/>
  <c r="K44" i="85"/>
  <c r="U44" i="85" s="1"/>
  <c r="B44" i="85"/>
  <c r="L44" i="85" s="1"/>
  <c r="G44" i="85"/>
  <c r="Q44" i="85" s="1"/>
  <c r="H44" i="85"/>
  <c r="R44" i="85" s="1"/>
  <c r="J44" i="85"/>
  <c r="T44" i="85" s="1"/>
  <c r="D44" i="85"/>
  <c r="N44" i="85" s="1"/>
  <c r="J36" i="85"/>
  <c r="T36" i="85" s="1"/>
  <c r="G36" i="85"/>
  <c r="Q36" i="85" s="1"/>
  <c r="F36" i="85"/>
  <c r="P36" i="85" s="1"/>
  <c r="E36" i="85"/>
  <c r="O36" i="85" s="1"/>
  <c r="C36" i="85"/>
  <c r="M36" i="85" s="1"/>
  <c r="I36" i="85"/>
  <c r="S36" i="85" s="1"/>
  <c r="B36" i="85"/>
  <c r="L36" i="85" s="1"/>
  <c r="H36" i="85"/>
  <c r="R36" i="85" s="1"/>
  <c r="K36" i="85"/>
  <c r="U36" i="85" s="1"/>
  <c r="D36" i="85"/>
  <c r="N36" i="85" s="1"/>
  <c r="C102" i="106"/>
  <c r="C102" i="146"/>
  <c r="C102" i="132"/>
  <c r="C102" i="118"/>
  <c r="C102" i="97"/>
  <c r="C102" i="83"/>
  <c r="C102" i="139"/>
  <c r="C102" i="125"/>
  <c r="C102" i="111"/>
  <c r="C104" i="106" l="1"/>
  <c r="C104" i="146"/>
  <c r="C104" i="132"/>
  <c r="C104" i="118"/>
  <c r="C104" i="97"/>
  <c r="C104" i="83"/>
  <c r="C104" i="139"/>
  <c r="C104" i="125"/>
  <c r="C104" i="111"/>
  <c r="C5" i="85"/>
  <c r="M5" i="85" s="1"/>
  <c r="D5" i="85"/>
  <c r="N5" i="85" s="1"/>
  <c r="E5" i="85"/>
  <c r="O5" i="85" s="1"/>
  <c r="F5" i="85"/>
  <c r="P5" i="85" s="1"/>
  <c r="G5" i="85"/>
  <c r="Q5" i="85" s="1"/>
  <c r="H5" i="85"/>
  <c r="R5" i="85" s="1"/>
  <c r="I5" i="85"/>
  <c r="S5" i="85" s="1"/>
  <c r="J5" i="85"/>
  <c r="T5" i="85" s="1"/>
  <c r="K5" i="85"/>
  <c r="U5" i="85" s="1"/>
  <c r="C6" i="85"/>
  <c r="M6" i="85" s="1"/>
  <c r="D6" i="85"/>
  <c r="N6" i="85" s="1"/>
  <c r="E6" i="85"/>
  <c r="O6" i="85" s="1"/>
  <c r="F6" i="85"/>
  <c r="P6" i="85" s="1"/>
  <c r="G6" i="85"/>
  <c r="Q6" i="85" s="1"/>
  <c r="H6" i="85"/>
  <c r="R6" i="85" s="1"/>
  <c r="I6" i="85"/>
  <c r="S6" i="85" s="1"/>
  <c r="J6" i="85"/>
  <c r="T6" i="85" s="1"/>
  <c r="K6" i="85"/>
  <c r="U6" i="85" s="1"/>
  <c r="C7" i="85"/>
  <c r="M7" i="85" s="1"/>
  <c r="D7" i="85"/>
  <c r="N7" i="85" s="1"/>
  <c r="E7" i="85"/>
  <c r="O7" i="85" s="1"/>
  <c r="F7" i="85"/>
  <c r="P7" i="85" s="1"/>
  <c r="G7" i="85"/>
  <c r="Q7" i="85" s="1"/>
  <c r="H7" i="85"/>
  <c r="R7" i="85" s="1"/>
  <c r="I7" i="85"/>
  <c r="S7" i="85" s="1"/>
  <c r="J7" i="85"/>
  <c r="T7" i="85" s="1"/>
  <c r="K7" i="85"/>
  <c r="U7" i="85" s="1"/>
  <c r="C8" i="85"/>
  <c r="M8" i="85" s="1"/>
  <c r="D8" i="85"/>
  <c r="N8" i="85" s="1"/>
  <c r="E8" i="85"/>
  <c r="O8" i="85" s="1"/>
  <c r="F8" i="85"/>
  <c r="P8" i="85" s="1"/>
  <c r="G8" i="85"/>
  <c r="Q8" i="85" s="1"/>
  <c r="H8" i="85"/>
  <c r="R8" i="85" s="1"/>
  <c r="I8" i="85"/>
  <c r="S8" i="85" s="1"/>
  <c r="J8" i="85"/>
  <c r="T8" i="85" s="1"/>
  <c r="K8" i="85"/>
  <c r="U8" i="85" s="1"/>
  <c r="C9" i="85"/>
  <c r="M9" i="85" s="1"/>
  <c r="D9" i="85"/>
  <c r="N9" i="85" s="1"/>
  <c r="E9" i="85"/>
  <c r="O9" i="85" s="1"/>
  <c r="F9" i="85"/>
  <c r="P9" i="85" s="1"/>
  <c r="G9" i="85"/>
  <c r="Q9" i="85" s="1"/>
  <c r="H9" i="85"/>
  <c r="R9" i="85" s="1"/>
  <c r="I9" i="85"/>
  <c r="S9" i="85" s="1"/>
  <c r="J9" i="85"/>
  <c r="T9" i="85" s="1"/>
  <c r="K9" i="85"/>
  <c r="U9" i="85" s="1"/>
  <c r="C10" i="85"/>
  <c r="M10" i="85" s="1"/>
  <c r="D10" i="85"/>
  <c r="N10" i="85" s="1"/>
  <c r="E10" i="85"/>
  <c r="O10" i="85" s="1"/>
  <c r="F10" i="85"/>
  <c r="P10" i="85" s="1"/>
  <c r="G10" i="85"/>
  <c r="Q10" i="85" s="1"/>
  <c r="H10" i="85"/>
  <c r="R10" i="85" s="1"/>
  <c r="I10" i="85"/>
  <c r="S10" i="85" s="1"/>
  <c r="J10" i="85"/>
  <c r="T10" i="85" s="1"/>
  <c r="K10" i="85"/>
  <c r="U10" i="85" s="1"/>
  <c r="C11" i="85"/>
  <c r="M11" i="85" s="1"/>
  <c r="D11" i="85"/>
  <c r="N11" i="85" s="1"/>
  <c r="E11" i="85"/>
  <c r="O11" i="85" s="1"/>
  <c r="F11" i="85"/>
  <c r="P11" i="85" s="1"/>
  <c r="G11" i="85"/>
  <c r="Q11" i="85" s="1"/>
  <c r="H11" i="85"/>
  <c r="R11" i="85" s="1"/>
  <c r="I11" i="85"/>
  <c r="S11" i="85" s="1"/>
  <c r="J11" i="85"/>
  <c r="T11" i="85" s="1"/>
  <c r="K11" i="85"/>
  <c r="U11" i="85" s="1"/>
  <c r="C12" i="85"/>
  <c r="M12" i="85" s="1"/>
  <c r="D12" i="85"/>
  <c r="N12" i="85" s="1"/>
  <c r="E12" i="85"/>
  <c r="O12" i="85" s="1"/>
  <c r="F12" i="85"/>
  <c r="P12" i="85" s="1"/>
  <c r="G12" i="85"/>
  <c r="Q12" i="85" s="1"/>
  <c r="H12" i="85"/>
  <c r="R12" i="85" s="1"/>
  <c r="I12" i="85"/>
  <c r="S12" i="85" s="1"/>
  <c r="J12" i="85"/>
  <c r="T12" i="85" s="1"/>
  <c r="K12" i="85"/>
  <c r="U12" i="85" s="1"/>
  <c r="C13" i="85"/>
  <c r="M13" i="85" s="1"/>
  <c r="D13" i="85"/>
  <c r="N13" i="85" s="1"/>
  <c r="E13" i="85"/>
  <c r="O13" i="85" s="1"/>
  <c r="F13" i="85"/>
  <c r="P13" i="85" s="1"/>
  <c r="G13" i="85"/>
  <c r="Q13" i="85" s="1"/>
  <c r="H13" i="85"/>
  <c r="R13" i="85" s="1"/>
  <c r="I13" i="85"/>
  <c r="S13" i="85" s="1"/>
  <c r="J13" i="85"/>
  <c r="T13" i="85" s="1"/>
  <c r="K13" i="85"/>
  <c r="U13" i="85" s="1"/>
  <c r="C14" i="85"/>
  <c r="M14" i="85" s="1"/>
  <c r="D14" i="85"/>
  <c r="N14" i="85" s="1"/>
  <c r="E14" i="85"/>
  <c r="O14" i="85" s="1"/>
  <c r="F14" i="85"/>
  <c r="P14" i="85" s="1"/>
  <c r="G14" i="85"/>
  <c r="Q14" i="85" s="1"/>
  <c r="H14" i="85"/>
  <c r="R14" i="85" s="1"/>
  <c r="I14" i="85"/>
  <c r="S14" i="85" s="1"/>
  <c r="J14" i="85"/>
  <c r="T14" i="85" s="1"/>
  <c r="K14" i="85"/>
  <c r="U14" i="85" s="1"/>
  <c r="C15" i="85"/>
  <c r="M15" i="85" s="1"/>
  <c r="D15" i="85"/>
  <c r="N15" i="85" s="1"/>
  <c r="E15" i="85"/>
  <c r="O15" i="85" s="1"/>
  <c r="F15" i="85"/>
  <c r="P15" i="85" s="1"/>
  <c r="G15" i="85"/>
  <c r="Q15" i="85" s="1"/>
  <c r="H15" i="85"/>
  <c r="R15" i="85" s="1"/>
  <c r="I15" i="85"/>
  <c r="S15" i="85" s="1"/>
  <c r="J15" i="85"/>
  <c r="T15" i="85" s="1"/>
  <c r="K15" i="85"/>
  <c r="U15" i="85" s="1"/>
  <c r="C16" i="85"/>
  <c r="M16" i="85" s="1"/>
  <c r="D16" i="85"/>
  <c r="N16" i="85" s="1"/>
  <c r="E16" i="85"/>
  <c r="O16" i="85" s="1"/>
  <c r="F16" i="85"/>
  <c r="P16" i="85" s="1"/>
  <c r="G16" i="85"/>
  <c r="Q16" i="85" s="1"/>
  <c r="H16" i="85"/>
  <c r="R16" i="85" s="1"/>
  <c r="I16" i="85"/>
  <c r="S16" i="85" s="1"/>
  <c r="J16" i="85"/>
  <c r="T16" i="85" s="1"/>
  <c r="K16" i="85"/>
  <c r="U16" i="85" s="1"/>
  <c r="C17" i="85"/>
  <c r="M17" i="85" s="1"/>
  <c r="D17" i="85"/>
  <c r="N17" i="85" s="1"/>
  <c r="E17" i="85"/>
  <c r="O17" i="85" s="1"/>
  <c r="F17" i="85"/>
  <c r="P17" i="85" s="1"/>
  <c r="G17" i="85"/>
  <c r="Q17" i="85" s="1"/>
  <c r="H17" i="85"/>
  <c r="R17" i="85" s="1"/>
  <c r="I17" i="85"/>
  <c r="S17" i="85" s="1"/>
  <c r="J17" i="85"/>
  <c r="T17" i="85" s="1"/>
  <c r="K17" i="85"/>
  <c r="U17" i="85" s="1"/>
  <c r="C18" i="85"/>
  <c r="M18" i="85" s="1"/>
  <c r="D18" i="85"/>
  <c r="N18" i="85" s="1"/>
  <c r="E18" i="85"/>
  <c r="O18" i="85" s="1"/>
  <c r="F18" i="85"/>
  <c r="P18" i="85" s="1"/>
  <c r="G18" i="85"/>
  <c r="Q18" i="85" s="1"/>
  <c r="H18" i="85"/>
  <c r="R18" i="85" s="1"/>
  <c r="I18" i="85"/>
  <c r="S18" i="85" s="1"/>
  <c r="J18" i="85"/>
  <c r="T18" i="85" s="1"/>
  <c r="K18" i="85"/>
  <c r="U18" i="85" s="1"/>
  <c r="C19" i="85"/>
  <c r="M19" i="85" s="1"/>
  <c r="D19" i="85"/>
  <c r="N19" i="85" s="1"/>
  <c r="E19" i="85"/>
  <c r="O19" i="85" s="1"/>
  <c r="F19" i="85"/>
  <c r="P19" i="85" s="1"/>
  <c r="G19" i="85"/>
  <c r="Q19" i="85" s="1"/>
  <c r="H19" i="85"/>
  <c r="R19" i="85" s="1"/>
  <c r="I19" i="85"/>
  <c r="S19" i="85" s="1"/>
  <c r="J19" i="85"/>
  <c r="T19" i="85" s="1"/>
  <c r="K19" i="85"/>
  <c r="U19" i="85" s="1"/>
  <c r="C20" i="85"/>
  <c r="M20" i="85" s="1"/>
  <c r="D20" i="85"/>
  <c r="N20" i="85" s="1"/>
  <c r="E20" i="85"/>
  <c r="O20" i="85" s="1"/>
  <c r="F20" i="85"/>
  <c r="P20" i="85" s="1"/>
  <c r="G20" i="85"/>
  <c r="Q20" i="85" s="1"/>
  <c r="H20" i="85"/>
  <c r="R20" i="85" s="1"/>
  <c r="I20" i="85"/>
  <c r="S20" i="85" s="1"/>
  <c r="J20" i="85"/>
  <c r="T20" i="85" s="1"/>
  <c r="K20" i="85"/>
  <c r="U20" i="85" s="1"/>
  <c r="C21" i="85"/>
  <c r="M21" i="85" s="1"/>
  <c r="D21" i="85"/>
  <c r="N21" i="85" s="1"/>
  <c r="E21" i="85"/>
  <c r="O21" i="85" s="1"/>
  <c r="F21" i="85"/>
  <c r="P21" i="85" s="1"/>
  <c r="G21" i="85"/>
  <c r="Q21" i="85" s="1"/>
  <c r="H21" i="85"/>
  <c r="R21" i="85" s="1"/>
  <c r="I21" i="85"/>
  <c r="S21" i="85" s="1"/>
  <c r="J21" i="85"/>
  <c r="T21" i="85" s="1"/>
  <c r="K21" i="85"/>
  <c r="U21" i="85" s="1"/>
  <c r="C22" i="85"/>
  <c r="M22" i="85" s="1"/>
  <c r="D22" i="85"/>
  <c r="N22" i="85" s="1"/>
  <c r="E22" i="85"/>
  <c r="O22" i="85" s="1"/>
  <c r="F22" i="85"/>
  <c r="P22" i="85" s="1"/>
  <c r="G22" i="85"/>
  <c r="Q22" i="85" s="1"/>
  <c r="H22" i="85"/>
  <c r="R22" i="85" s="1"/>
  <c r="I22" i="85"/>
  <c r="S22" i="85" s="1"/>
  <c r="J22" i="85"/>
  <c r="T22" i="85" s="1"/>
  <c r="K22" i="85"/>
  <c r="U22" i="85" s="1"/>
  <c r="C23" i="85"/>
  <c r="M23" i="85" s="1"/>
  <c r="D23" i="85"/>
  <c r="N23" i="85" s="1"/>
  <c r="E23" i="85"/>
  <c r="O23" i="85" s="1"/>
  <c r="F23" i="85"/>
  <c r="P23" i="85" s="1"/>
  <c r="G23" i="85"/>
  <c r="Q23" i="85" s="1"/>
  <c r="H23" i="85"/>
  <c r="R23" i="85" s="1"/>
  <c r="I23" i="85"/>
  <c r="S23" i="85" s="1"/>
  <c r="J23" i="85"/>
  <c r="T23" i="85" s="1"/>
  <c r="K23" i="85"/>
  <c r="U23" i="85" s="1"/>
  <c r="C24" i="85"/>
  <c r="M24" i="85" s="1"/>
  <c r="D24" i="85"/>
  <c r="N24" i="85" s="1"/>
  <c r="E24" i="85"/>
  <c r="O24" i="85" s="1"/>
  <c r="F24" i="85"/>
  <c r="P24" i="85" s="1"/>
  <c r="G24" i="85"/>
  <c r="Q24" i="85" s="1"/>
  <c r="H24" i="85"/>
  <c r="R24" i="85" s="1"/>
  <c r="I24" i="85"/>
  <c r="S24" i="85" s="1"/>
  <c r="J24" i="85"/>
  <c r="T24" i="85" s="1"/>
  <c r="K24" i="85"/>
  <c r="U24" i="85" s="1"/>
  <c r="C25" i="85"/>
  <c r="M25" i="85" s="1"/>
  <c r="D25" i="85"/>
  <c r="N25" i="85" s="1"/>
  <c r="E25" i="85"/>
  <c r="O25" i="85" s="1"/>
  <c r="F25" i="85"/>
  <c r="P25" i="85" s="1"/>
  <c r="G25" i="85"/>
  <c r="Q25" i="85" s="1"/>
  <c r="H25" i="85"/>
  <c r="R25" i="85" s="1"/>
  <c r="I25" i="85"/>
  <c r="S25" i="85" s="1"/>
  <c r="J25" i="85"/>
  <c r="T25" i="85" s="1"/>
  <c r="K25" i="85"/>
  <c r="U25" i="85" s="1"/>
  <c r="B6" i="85"/>
  <c r="L6" i="85" s="1"/>
  <c r="B7" i="85"/>
  <c r="L7" i="85" s="1"/>
  <c r="B8" i="85"/>
  <c r="L8" i="85" s="1"/>
  <c r="B9" i="85"/>
  <c r="L9" i="85" s="1"/>
  <c r="B10" i="85"/>
  <c r="L10" i="85" s="1"/>
  <c r="B11" i="85"/>
  <c r="L11" i="85" s="1"/>
  <c r="B12" i="85"/>
  <c r="L12" i="85" s="1"/>
  <c r="B13" i="85"/>
  <c r="L13" i="85" s="1"/>
  <c r="B14" i="85"/>
  <c r="L14" i="85" s="1"/>
  <c r="B15" i="85"/>
  <c r="L15" i="85" s="1"/>
  <c r="B16" i="85"/>
  <c r="L16" i="85" s="1"/>
  <c r="B17" i="85"/>
  <c r="L17" i="85" s="1"/>
  <c r="B18" i="85"/>
  <c r="L18" i="85" s="1"/>
  <c r="B19" i="85"/>
  <c r="L19" i="85" s="1"/>
  <c r="B20" i="85"/>
  <c r="L20" i="85" s="1"/>
  <c r="B21" i="85"/>
  <c r="L21" i="85" s="1"/>
  <c r="B22" i="85"/>
  <c r="L22" i="85" s="1"/>
  <c r="B23" i="85"/>
  <c r="L23" i="85" s="1"/>
  <c r="B24" i="85"/>
  <c r="L24" i="85" s="1"/>
  <c r="B25" i="85"/>
  <c r="L25" i="85" s="1"/>
  <c r="B5" i="85"/>
  <c r="L5" i="85" s="1"/>
  <c r="D6" i="84" l="1"/>
  <c r="E6" i="84"/>
  <c r="F6" i="84"/>
  <c r="G6" i="84"/>
  <c r="H6" i="84"/>
  <c r="I6" i="84"/>
  <c r="J6" i="84"/>
  <c r="K6" i="84"/>
  <c r="L6" i="84"/>
  <c r="D7" i="84"/>
  <c r="E7" i="84"/>
  <c r="F7" i="84"/>
  <c r="G7" i="84"/>
  <c r="H7" i="84"/>
  <c r="I7" i="84"/>
  <c r="J7" i="84"/>
  <c r="K7" i="84"/>
  <c r="L7" i="84"/>
  <c r="D8" i="84"/>
  <c r="E8" i="84"/>
  <c r="F8" i="84"/>
  <c r="G8" i="84"/>
  <c r="H8" i="84"/>
  <c r="I8" i="84"/>
  <c r="J8" i="84"/>
  <c r="K8" i="84"/>
  <c r="L8" i="84"/>
  <c r="D9" i="84"/>
  <c r="E9" i="84"/>
  <c r="F9" i="84"/>
  <c r="G9" i="84"/>
  <c r="H9" i="84"/>
  <c r="I9" i="84"/>
  <c r="J9" i="84"/>
  <c r="K9" i="84"/>
  <c r="L9" i="84"/>
  <c r="D10" i="84"/>
  <c r="E10" i="84"/>
  <c r="F10" i="84"/>
  <c r="G10" i="84"/>
  <c r="H10" i="84"/>
  <c r="I10" i="84"/>
  <c r="J10" i="84"/>
  <c r="K10" i="84"/>
  <c r="L10" i="84"/>
  <c r="D11" i="84"/>
  <c r="E11" i="84"/>
  <c r="F11" i="84"/>
  <c r="G11" i="84"/>
  <c r="H11" i="84"/>
  <c r="I11" i="84"/>
  <c r="J11" i="84"/>
  <c r="K11" i="84"/>
  <c r="L11" i="84"/>
  <c r="D12" i="84"/>
  <c r="E12" i="84"/>
  <c r="F12" i="84"/>
  <c r="G12" i="84"/>
  <c r="H12" i="84"/>
  <c r="I12" i="84"/>
  <c r="J12" i="84"/>
  <c r="K12" i="84"/>
  <c r="L12" i="84"/>
  <c r="D13" i="84"/>
  <c r="E13" i="84"/>
  <c r="F13" i="84"/>
  <c r="G13" i="84"/>
  <c r="H13" i="84"/>
  <c r="I13" i="84"/>
  <c r="J13" i="84"/>
  <c r="K13" i="84"/>
  <c r="L13" i="84"/>
  <c r="D14" i="84"/>
  <c r="E14" i="84"/>
  <c r="F14" i="84"/>
  <c r="G14" i="84"/>
  <c r="H14" i="84"/>
  <c r="I14" i="84"/>
  <c r="J14" i="84"/>
  <c r="K14" i="84"/>
  <c r="L14" i="84"/>
  <c r="D15" i="84"/>
  <c r="E15" i="84"/>
  <c r="F15" i="84"/>
  <c r="G15" i="84"/>
  <c r="H15" i="84"/>
  <c r="I15" i="84"/>
  <c r="J15" i="84"/>
  <c r="K15" i="84"/>
  <c r="L15" i="84"/>
  <c r="D16" i="84"/>
  <c r="E16" i="84"/>
  <c r="F16" i="84"/>
  <c r="G16" i="84"/>
  <c r="H16" i="84"/>
  <c r="I16" i="84"/>
  <c r="J16" i="84"/>
  <c r="K16" i="84"/>
  <c r="L16" i="84"/>
  <c r="D17" i="84"/>
  <c r="E17" i="84"/>
  <c r="F17" i="84"/>
  <c r="G17" i="84"/>
  <c r="H17" i="84"/>
  <c r="I17" i="84"/>
  <c r="J17" i="84"/>
  <c r="K17" i="84"/>
  <c r="L17" i="84"/>
  <c r="D18" i="84"/>
  <c r="E18" i="84"/>
  <c r="F18" i="84"/>
  <c r="G18" i="84"/>
  <c r="H18" i="84"/>
  <c r="I18" i="84"/>
  <c r="J18" i="84"/>
  <c r="K18" i="84"/>
  <c r="L18" i="84"/>
  <c r="D19" i="84"/>
  <c r="E19" i="84"/>
  <c r="F19" i="84"/>
  <c r="G19" i="84"/>
  <c r="H19" i="84"/>
  <c r="I19" i="84"/>
  <c r="J19" i="84"/>
  <c r="K19" i="84"/>
  <c r="L19" i="84"/>
  <c r="D20" i="84"/>
  <c r="E20" i="84"/>
  <c r="F20" i="84"/>
  <c r="G20" i="84"/>
  <c r="H20" i="84"/>
  <c r="I20" i="84"/>
  <c r="J20" i="84"/>
  <c r="K20" i="84"/>
  <c r="L20" i="84"/>
  <c r="D21" i="84"/>
  <c r="E21" i="84"/>
  <c r="F21" i="84"/>
  <c r="G21" i="84"/>
  <c r="H21" i="84"/>
  <c r="I21" i="84"/>
  <c r="J21" i="84"/>
  <c r="K21" i="84"/>
  <c r="L21" i="84"/>
  <c r="D22" i="84"/>
  <c r="E22" i="84"/>
  <c r="F22" i="84"/>
  <c r="G22" i="84"/>
  <c r="H22" i="84"/>
  <c r="I22" i="84"/>
  <c r="J22" i="84"/>
  <c r="K22" i="84"/>
  <c r="L22" i="84"/>
  <c r="D23" i="84"/>
  <c r="E23" i="84"/>
  <c r="F23" i="84"/>
  <c r="G23" i="84"/>
  <c r="H23" i="84"/>
  <c r="I23" i="84"/>
  <c r="J23" i="84"/>
  <c r="K23" i="84"/>
  <c r="L23" i="84"/>
  <c r="D24" i="84"/>
  <c r="E24" i="84"/>
  <c r="F24" i="84"/>
  <c r="G24" i="84"/>
  <c r="H24" i="84"/>
  <c r="I24" i="84"/>
  <c r="J24" i="84"/>
  <c r="K24" i="84"/>
  <c r="L24" i="84"/>
  <c r="D25" i="84"/>
  <c r="E25" i="84"/>
  <c r="F25" i="84"/>
  <c r="G25" i="84"/>
  <c r="H25" i="84"/>
  <c r="I25" i="84"/>
  <c r="J25" i="84"/>
  <c r="K25" i="84"/>
  <c r="L25" i="84"/>
  <c r="D26" i="84"/>
  <c r="E26" i="84"/>
  <c r="F26" i="84"/>
  <c r="G26" i="84"/>
  <c r="H26" i="84"/>
  <c r="I26" i="84"/>
  <c r="J26" i="84"/>
  <c r="K26" i="84"/>
  <c r="L26" i="84"/>
  <c r="C7" i="84"/>
  <c r="C8" i="84"/>
  <c r="C9" i="84"/>
  <c r="C10" i="84"/>
  <c r="C11" i="84"/>
  <c r="C12" i="84"/>
  <c r="C13" i="84"/>
  <c r="C14" i="84"/>
  <c r="C15" i="84"/>
  <c r="C16" i="84"/>
  <c r="C17" i="84"/>
  <c r="C18" i="84"/>
  <c r="C19" i="84"/>
  <c r="C20" i="84"/>
  <c r="C21" i="84"/>
  <c r="C22" i="84"/>
  <c r="C23" i="84"/>
  <c r="C24" i="84"/>
  <c r="C25" i="84"/>
  <c r="C26" i="84"/>
  <c r="C6" i="84"/>
  <c r="B7" i="90" l="1"/>
  <c r="D7" i="90" s="1"/>
  <c r="B8" i="90"/>
  <c r="D8" i="90" s="1"/>
  <c r="B9" i="90"/>
  <c r="D9" i="90" s="1"/>
  <c r="B10" i="90"/>
  <c r="D10" i="90" s="1"/>
  <c r="B11" i="90"/>
  <c r="D11" i="90" s="1"/>
  <c r="B12" i="90"/>
  <c r="D12" i="90" s="1"/>
  <c r="B13" i="90"/>
  <c r="D13" i="90" s="1"/>
  <c r="B14" i="90"/>
  <c r="D14" i="90" s="1"/>
  <c r="B15" i="90"/>
  <c r="D15" i="90" s="1"/>
  <c r="B16" i="90"/>
  <c r="D16" i="90" s="1"/>
  <c r="B17" i="90"/>
  <c r="D17" i="90" s="1"/>
  <c r="B18" i="90"/>
  <c r="D18" i="90" s="1"/>
  <c r="B19" i="90"/>
  <c r="D19" i="90" s="1"/>
  <c r="B20" i="90"/>
  <c r="D20" i="90" s="1"/>
  <c r="B21" i="90"/>
  <c r="D21" i="90" s="1"/>
  <c r="B22" i="90"/>
  <c r="D22" i="90" s="1"/>
  <c r="B23" i="90"/>
  <c r="D23" i="90" s="1"/>
  <c r="B24" i="90"/>
  <c r="D24" i="90" s="1"/>
  <c r="B25" i="90"/>
  <c r="D25" i="90" s="1"/>
  <c r="B26" i="90"/>
  <c r="D26" i="90" s="1"/>
  <c r="B6" i="90"/>
  <c r="D6" i="90" s="1"/>
  <c r="B7" i="97"/>
  <c r="B8" i="97"/>
  <c r="B9" i="97"/>
  <c r="B10" i="97"/>
  <c r="B11" i="97"/>
  <c r="B12" i="97"/>
  <c r="B13" i="97"/>
  <c r="B14" i="97"/>
  <c r="B15" i="97"/>
  <c r="B16" i="97"/>
  <c r="B17" i="97"/>
  <c r="B18" i="97"/>
  <c r="B19" i="97"/>
  <c r="B20" i="97"/>
  <c r="B21" i="97"/>
  <c r="B22" i="97"/>
  <c r="B23" i="97"/>
  <c r="B24" i="97"/>
  <c r="B25" i="97"/>
  <c r="B26" i="97"/>
  <c r="B6" i="97"/>
  <c r="B7" i="106"/>
  <c r="D7" i="106" s="1"/>
  <c r="B8" i="106"/>
  <c r="D8" i="106" s="1"/>
  <c r="B9" i="106"/>
  <c r="D9" i="106" s="1"/>
  <c r="B10" i="106"/>
  <c r="D10" i="106" s="1"/>
  <c r="B11" i="106"/>
  <c r="D11" i="106" s="1"/>
  <c r="B12" i="106"/>
  <c r="D12" i="106" s="1"/>
  <c r="B13" i="106"/>
  <c r="D13" i="106" s="1"/>
  <c r="B14" i="106"/>
  <c r="D14" i="106" s="1"/>
  <c r="B15" i="106"/>
  <c r="B16" i="106"/>
  <c r="D16" i="106" s="1"/>
  <c r="B17" i="106"/>
  <c r="D17" i="106" s="1"/>
  <c r="B18" i="106"/>
  <c r="D18" i="106" s="1"/>
  <c r="B19" i="106"/>
  <c r="D19" i="106" s="1"/>
  <c r="B20" i="106"/>
  <c r="D20" i="106" s="1"/>
  <c r="B21" i="106"/>
  <c r="B22" i="106"/>
  <c r="D22" i="106" s="1"/>
  <c r="B23" i="106"/>
  <c r="D23" i="106" s="1"/>
  <c r="B24" i="106"/>
  <c r="D24" i="106" s="1"/>
  <c r="B25" i="106"/>
  <c r="D25" i="106" s="1"/>
  <c r="B26" i="106"/>
  <c r="D26" i="106" s="1"/>
  <c r="B6" i="106"/>
  <c r="D6" i="106" s="1"/>
  <c r="B7" i="111"/>
  <c r="D7" i="111" s="1"/>
  <c r="B8" i="111"/>
  <c r="D8" i="111" s="1"/>
  <c r="B9" i="111"/>
  <c r="D9" i="111" s="1"/>
  <c r="B10" i="111"/>
  <c r="D10" i="111" s="1"/>
  <c r="B11" i="111"/>
  <c r="D11" i="111" s="1"/>
  <c r="B12" i="111"/>
  <c r="D12" i="111" s="1"/>
  <c r="B13" i="111"/>
  <c r="D13" i="111" s="1"/>
  <c r="B14" i="111"/>
  <c r="D14" i="111" s="1"/>
  <c r="B15" i="111"/>
  <c r="D15" i="111" s="1"/>
  <c r="B16" i="111"/>
  <c r="D16" i="111" s="1"/>
  <c r="B17" i="111"/>
  <c r="D17" i="111" s="1"/>
  <c r="B18" i="111"/>
  <c r="D18" i="111" s="1"/>
  <c r="B19" i="111"/>
  <c r="D19" i="111" s="1"/>
  <c r="B20" i="111"/>
  <c r="D20" i="111" s="1"/>
  <c r="B21" i="111"/>
  <c r="D21" i="111" s="1"/>
  <c r="B22" i="111"/>
  <c r="D22" i="111" s="1"/>
  <c r="B23" i="111"/>
  <c r="D23" i="111" s="1"/>
  <c r="B24" i="111"/>
  <c r="D24" i="111" s="1"/>
  <c r="B25" i="111"/>
  <c r="D25" i="111" s="1"/>
  <c r="B26" i="111"/>
  <c r="D26" i="111" s="1"/>
  <c r="B6" i="111"/>
  <c r="D6" i="111" s="1"/>
  <c r="B7" i="118"/>
  <c r="B8" i="118"/>
  <c r="D8" i="118" s="1"/>
  <c r="B9" i="118"/>
  <c r="D9" i="118" s="1"/>
  <c r="B10" i="118"/>
  <c r="D10" i="118" s="1"/>
  <c r="B11" i="118"/>
  <c r="B12" i="118"/>
  <c r="D12" i="118" s="1"/>
  <c r="B13" i="118"/>
  <c r="B14" i="118"/>
  <c r="D14" i="118" s="1"/>
  <c r="B15" i="118"/>
  <c r="B16" i="118"/>
  <c r="D16" i="118" s="1"/>
  <c r="B17" i="118"/>
  <c r="D17" i="118" s="1"/>
  <c r="B18" i="118"/>
  <c r="B19" i="118"/>
  <c r="D19" i="118" s="1"/>
  <c r="B20" i="118"/>
  <c r="D20" i="118" s="1"/>
  <c r="B21" i="118"/>
  <c r="B22" i="118"/>
  <c r="B23" i="118"/>
  <c r="D23" i="118" s="1"/>
  <c r="B24" i="118"/>
  <c r="D24" i="118" s="1"/>
  <c r="B25" i="118"/>
  <c r="D25" i="118" s="1"/>
  <c r="B26" i="118"/>
  <c r="D26" i="118" s="1"/>
  <c r="B6" i="118"/>
  <c r="D6" i="118" s="1"/>
  <c r="B7" i="125"/>
  <c r="D7" i="125" s="1"/>
  <c r="B8" i="125"/>
  <c r="B9" i="125"/>
  <c r="D9" i="125" s="1"/>
  <c r="B10" i="125"/>
  <c r="D10" i="125" s="1"/>
  <c r="B11" i="125"/>
  <c r="D11" i="125" s="1"/>
  <c r="B12" i="125"/>
  <c r="B13" i="125"/>
  <c r="B14" i="125"/>
  <c r="D14" i="125" s="1"/>
  <c r="B15" i="125"/>
  <c r="B16" i="125"/>
  <c r="D16" i="125" s="1"/>
  <c r="B17" i="125"/>
  <c r="D17" i="125" s="1"/>
  <c r="B18" i="125"/>
  <c r="D18" i="125" s="1"/>
  <c r="B19" i="125"/>
  <c r="D19" i="125" s="1"/>
  <c r="B20" i="125"/>
  <c r="B21" i="125"/>
  <c r="B22" i="125"/>
  <c r="D22" i="125" s="1"/>
  <c r="B23" i="125"/>
  <c r="D23" i="125" s="1"/>
  <c r="B24" i="125"/>
  <c r="B25" i="125"/>
  <c r="D25" i="125" s="1"/>
  <c r="B26" i="125"/>
  <c r="D26" i="125" s="1"/>
  <c r="B6" i="125"/>
  <c r="D6" i="125" s="1"/>
  <c r="B7" i="132"/>
  <c r="D7" i="132" s="1"/>
  <c r="B8" i="132"/>
  <c r="D8" i="132" s="1"/>
  <c r="B9" i="132"/>
  <c r="D9" i="132" s="1"/>
  <c r="B10" i="132"/>
  <c r="D10" i="132" s="1"/>
  <c r="B11" i="132"/>
  <c r="B12" i="132"/>
  <c r="B13" i="132"/>
  <c r="D13" i="132" s="1"/>
  <c r="B14" i="132"/>
  <c r="D14" i="132" s="1"/>
  <c r="B15" i="132"/>
  <c r="D15" i="132" s="1"/>
  <c r="B16" i="132"/>
  <c r="D16" i="132" s="1"/>
  <c r="B17" i="132"/>
  <c r="D17" i="132" s="1"/>
  <c r="B18" i="132"/>
  <c r="D18" i="132" s="1"/>
  <c r="B19" i="132"/>
  <c r="B20" i="132"/>
  <c r="B21" i="132"/>
  <c r="D21" i="132" s="1"/>
  <c r="B22" i="132"/>
  <c r="D22" i="132" s="1"/>
  <c r="B23" i="132"/>
  <c r="D23" i="132" s="1"/>
  <c r="B24" i="132"/>
  <c r="D24" i="132" s="1"/>
  <c r="B25" i="132"/>
  <c r="D25" i="132" s="1"/>
  <c r="B26" i="132"/>
  <c r="D26" i="132" s="1"/>
  <c r="B6" i="132"/>
  <c r="B7" i="139"/>
  <c r="B8" i="139"/>
  <c r="B9" i="139"/>
  <c r="B10" i="139"/>
  <c r="B11" i="139"/>
  <c r="B12" i="139"/>
  <c r="B13" i="139"/>
  <c r="B14" i="139"/>
  <c r="B15" i="139"/>
  <c r="B16" i="139"/>
  <c r="B17" i="139"/>
  <c r="B18" i="139"/>
  <c r="B19" i="139"/>
  <c r="B20" i="139"/>
  <c r="B21" i="139"/>
  <c r="B22" i="139"/>
  <c r="B23" i="139"/>
  <c r="B24" i="139"/>
  <c r="B25" i="139"/>
  <c r="B26" i="139"/>
  <c r="B6" i="139"/>
  <c r="B7" i="146"/>
  <c r="B8" i="146"/>
  <c r="B9" i="146"/>
  <c r="B10" i="146"/>
  <c r="B11" i="146"/>
  <c r="D11" i="146" s="1"/>
  <c r="B12" i="146"/>
  <c r="D12" i="146" s="1"/>
  <c r="B13" i="146"/>
  <c r="D13" i="146" s="1"/>
  <c r="B14" i="146"/>
  <c r="D14" i="146" s="1"/>
  <c r="B15" i="146"/>
  <c r="D15" i="146" s="1"/>
  <c r="B16" i="146"/>
  <c r="D16" i="146" s="1"/>
  <c r="B17" i="146"/>
  <c r="D17" i="146" s="1"/>
  <c r="B18" i="146"/>
  <c r="D18" i="146" s="1"/>
  <c r="B19" i="146"/>
  <c r="D19" i="146" s="1"/>
  <c r="B20" i="146"/>
  <c r="D20" i="146" s="1"/>
  <c r="B21" i="146"/>
  <c r="D21" i="146" s="1"/>
  <c r="B22" i="146"/>
  <c r="D22" i="146" s="1"/>
  <c r="B23" i="146"/>
  <c r="D23" i="146" s="1"/>
  <c r="B24" i="146"/>
  <c r="D24" i="146" s="1"/>
  <c r="B25" i="146"/>
  <c r="D25" i="146" s="1"/>
  <c r="B26" i="146"/>
  <c r="D26" i="146" s="1"/>
  <c r="B6" i="146"/>
  <c r="D6" i="146" s="1"/>
  <c r="B7" i="83"/>
  <c r="B112" i="83" s="1"/>
  <c r="B8" i="83"/>
  <c r="B113" i="83" s="1"/>
  <c r="B9" i="83"/>
  <c r="B114" i="83" s="1"/>
  <c r="B10" i="83"/>
  <c r="B115" i="83" s="1"/>
  <c r="B11" i="83"/>
  <c r="B116" i="83" s="1"/>
  <c r="B12" i="83"/>
  <c r="B117" i="83" s="1"/>
  <c r="B13" i="83"/>
  <c r="B118" i="83" s="1"/>
  <c r="B14" i="83"/>
  <c r="B119" i="83" s="1"/>
  <c r="B15" i="83"/>
  <c r="B120" i="83" s="1"/>
  <c r="B16" i="83"/>
  <c r="B121" i="83" s="1"/>
  <c r="B17" i="83"/>
  <c r="B122" i="83" s="1"/>
  <c r="B18" i="83"/>
  <c r="B123" i="83" s="1"/>
  <c r="B19" i="83"/>
  <c r="B124" i="83" s="1"/>
  <c r="B20" i="83"/>
  <c r="B125" i="83" s="1"/>
  <c r="B21" i="83"/>
  <c r="B126" i="83" s="1"/>
  <c r="B22" i="83"/>
  <c r="B127" i="83" s="1"/>
  <c r="B23" i="83"/>
  <c r="B128" i="83" s="1"/>
  <c r="B24" i="83"/>
  <c r="B129" i="83" s="1"/>
  <c r="B25" i="83"/>
  <c r="B130" i="83" s="1"/>
  <c r="B26" i="83"/>
  <c r="B131" i="83" s="1"/>
  <c r="B6" i="83"/>
  <c r="B111" i="83" s="1"/>
  <c r="D9" i="146"/>
  <c r="D10" i="146"/>
  <c r="D20" i="132" l="1"/>
  <c r="D6" i="132"/>
  <c r="D8" i="146"/>
  <c r="D7" i="146"/>
  <c r="D12" i="132"/>
  <c r="D19" i="132"/>
  <c r="D11" i="132"/>
  <c r="D18" i="118"/>
  <c r="D21" i="106"/>
  <c r="D15" i="106"/>
  <c r="D11" i="118"/>
  <c r="D22" i="118"/>
  <c r="D21" i="118"/>
  <c r="D7" i="118"/>
  <c r="D13" i="118"/>
  <c r="D15" i="118"/>
  <c r="D15" i="125"/>
  <c r="D8" i="125"/>
  <c r="D12" i="125"/>
  <c r="D21" i="125"/>
  <c r="D20" i="125"/>
  <c r="D24" i="125"/>
  <c r="D13" i="125"/>
  <c r="C84" i="82"/>
  <c r="N84" i="82" s="1"/>
  <c r="D84" i="82"/>
  <c r="O84" i="82" s="1"/>
  <c r="E84" i="82"/>
  <c r="P84" i="82" s="1"/>
  <c r="F84" i="82"/>
  <c r="Q84" i="82" s="1"/>
  <c r="G84" i="82"/>
  <c r="R84" i="82" s="1"/>
  <c r="H84" i="82"/>
  <c r="S84" i="82" s="1"/>
  <c r="I84" i="82"/>
  <c r="T84" i="82" s="1"/>
  <c r="J84" i="82"/>
  <c r="U84" i="82" s="1"/>
  <c r="K84" i="82"/>
  <c r="V84" i="82" s="1"/>
  <c r="C85" i="82"/>
  <c r="N85" i="82" s="1"/>
  <c r="D85" i="82"/>
  <c r="O85" i="82" s="1"/>
  <c r="E85" i="82"/>
  <c r="P85" i="82" s="1"/>
  <c r="F85" i="82"/>
  <c r="Q85" i="82" s="1"/>
  <c r="G85" i="82"/>
  <c r="R85" i="82" s="1"/>
  <c r="H85" i="82"/>
  <c r="S85" i="82" s="1"/>
  <c r="I85" i="82"/>
  <c r="T85" i="82" s="1"/>
  <c r="J85" i="82"/>
  <c r="U85" i="82" s="1"/>
  <c r="K85" i="82"/>
  <c r="V85" i="82" s="1"/>
  <c r="C86" i="82"/>
  <c r="N86" i="82" s="1"/>
  <c r="D86" i="82"/>
  <c r="O86" i="82" s="1"/>
  <c r="E86" i="82"/>
  <c r="P86" i="82" s="1"/>
  <c r="F86" i="82"/>
  <c r="Q86" i="82" s="1"/>
  <c r="G86" i="82"/>
  <c r="R86" i="82" s="1"/>
  <c r="H86" i="82"/>
  <c r="S86" i="82" s="1"/>
  <c r="I86" i="82"/>
  <c r="T86" i="82" s="1"/>
  <c r="J86" i="82"/>
  <c r="U86" i="82" s="1"/>
  <c r="K86" i="82"/>
  <c r="V86" i="82" s="1"/>
  <c r="C87" i="82"/>
  <c r="N87" i="82" s="1"/>
  <c r="D87" i="82"/>
  <c r="O87" i="82" s="1"/>
  <c r="E87" i="82"/>
  <c r="P87" i="82" s="1"/>
  <c r="F87" i="82"/>
  <c r="Q87" i="82" s="1"/>
  <c r="G87" i="82"/>
  <c r="R87" i="82" s="1"/>
  <c r="H87" i="82"/>
  <c r="S87" i="82" s="1"/>
  <c r="I87" i="82"/>
  <c r="T87" i="82" s="1"/>
  <c r="J87" i="82"/>
  <c r="U87" i="82" s="1"/>
  <c r="K87" i="82"/>
  <c r="V87" i="82" s="1"/>
  <c r="C88" i="82"/>
  <c r="N88" i="82" s="1"/>
  <c r="D88" i="82"/>
  <c r="O88" i="82" s="1"/>
  <c r="E88" i="82"/>
  <c r="P88" i="82" s="1"/>
  <c r="F88" i="82"/>
  <c r="Q88" i="82" s="1"/>
  <c r="G88" i="82"/>
  <c r="R88" i="82" s="1"/>
  <c r="H88" i="82"/>
  <c r="S88" i="82" s="1"/>
  <c r="I88" i="82"/>
  <c r="T88" i="82" s="1"/>
  <c r="J88" i="82"/>
  <c r="U88" i="82" s="1"/>
  <c r="K88" i="82"/>
  <c r="V88" i="82" s="1"/>
  <c r="C89" i="82"/>
  <c r="N89" i="82" s="1"/>
  <c r="D89" i="82"/>
  <c r="O89" i="82" s="1"/>
  <c r="E89" i="82"/>
  <c r="P89" i="82" s="1"/>
  <c r="F89" i="82"/>
  <c r="Q89" i="82" s="1"/>
  <c r="G89" i="82"/>
  <c r="R89" i="82" s="1"/>
  <c r="H89" i="82"/>
  <c r="S89" i="82" s="1"/>
  <c r="I89" i="82"/>
  <c r="T89" i="82" s="1"/>
  <c r="J89" i="82"/>
  <c r="U89" i="82" s="1"/>
  <c r="K89" i="82"/>
  <c r="V89" i="82" s="1"/>
  <c r="C90" i="82"/>
  <c r="N90" i="82" s="1"/>
  <c r="D90" i="82"/>
  <c r="O90" i="82" s="1"/>
  <c r="E90" i="82"/>
  <c r="P90" i="82" s="1"/>
  <c r="F90" i="82"/>
  <c r="Q90" i="82" s="1"/>
  <c r="G90" i="82"/>
  <c r="R90" i="82" s="1"/>
  <c r="H90" i="82"/>
  <c r="S90" i="82" s="1"/>
  <c r="I90" i="82"/>
  <c r="T90" i="82" s="1"/>
  <c r="J90" i="82"/>
  <c r="U90" i="82" s="1"/>
  <c r="K90" i="82"/>
  <c r="V90" i="82" s="1"/>
  <c r="C91" i="82"/>
  <c r="N91" i="82" s="1"/>
  <c r="D91" i="82"/>
  <c r="O91" i="82" s="1"/>
  <c r="E91" i="82"/>
  <c r="P91" i="82" s="1"/>
  <c r="F91" i="82"/>
  <c r="Q91" i="82" s="1"/>
  <c r="G91" i="82"/>
  <c r="R91" i="82" s="1"/>
  <c r="H91" i="82"/>
  <c r="S91" i="82" s="1"/>
  <c r="I91" i="82"/>
  <c r="T91" i="82" s="1"/>
  <c r="J91" i="82"/>
  <c r="U91" i="82" s="1"/>
  <c r="K91" i="82"/>
  <c r="V91" i="82" s="1"/>
  <c r="C92" i="82"/>
  <c r="N92" i="82" s="1"/>
  <c r="D92" i="82"/>
  <c r="O92" i="82" s="1"/>
  <c r="E92" i="82"/>
  <c r="P92" i="82" s="1"/>
  <c r="F92" i="82"/>
  <c r="Q92" i="82" s="1"/>
  <c r="G92" i="82"/>
  <c r="R92" i="82" s="1"/>
  <c r="H92" i="82"/>
  <c r="S92" i="82" s="1"/>
  <c r="I92" i="82"/>
  <c r="T92" i="82" s="1"/>
  <c r="J92" i="82"/>
  <c r="U92" i="82" s="1"/>
  <c r="K92" i="82"/>
  <c r="V92" i="82" s="1"/>
  <c r="C93" i="82"/>
  <c r="N93" i="82" s="1"/>
  <c r="D93" i="82"/>
  <c r="O93" i="82" s="1"/>
  <c r="E93" i="82"/>
  <c r="P93" i="82" s="1"/>
  <c r="F93" i="82"/>
  <c r="Q93" i="82" s="1"/>
  <c r="G93" i="82"/>
  <c r="R93" i="82" s="1"/>
  <c r="H93" i="82"/>
  <c r="S93" i="82" s="1"/>
  <c r="I93" i="82"/>
  <c r="T93" i="82" s="1"/>
  <c r="J93" i="82"/>
  <c r="U93" i="82" s="1"/>
  <c r="K93" i="82"/>
  <c r="V93" i="82" s="1"/>
  <c r="C94" i="82"/>
  <c r="N94" i="82" s="1"/>
  <c r="D94" i="82"/>
  <c r="O94" i="82" s="1"/>
  <c r="E94" i="82"/>
  <c r="P94" i="82" s="1"/>
  <c r="F94" i="82"/>
  <c r="Q94" i="82" s="1"/>
  <c r="G94" i="82"/>
  <c r="R94" i="82" s="1"/>
  <c r="H94" i="82"/>
  <c r="S94" i="82" s="1"/>
  <c r="I94" i="82"/>
  <c r="T94" i="82" s="1"/>
  <c r="J94" i="82"/>
  <c r="U94" i="82" s="1"/>
  <c r="K94" i="82"/>
  <c r="V94" i="82" s="1"/>
  <c r="C95" i="82"/>
  <c r="N95" i="82" s="1"/>
  <c r="D95" i="82"/>
  <c r="O95" i="82" s="1"/>
  <c r="E95" i="82"/>
  <c r="P95" i="82" s="1"/>
  <c r="F95" i="82"/>
  <c r="Q95" i="82" s="1"/>
  <c r="G95" i="82"/>
  <c r="R95" i="82" s="1"/>
  <c r="H95" i="82"/>
  <c r="S95" i="82" s="1"/>
  <c r="I95" i="82"/>
  <c r="T95" i="82" s="1"/>
  <c r="J95" i="82"/>
  <c r="U95" i="82" s="1"/>
  <c r="K95" i="82"/>
  <c r="V95" i="82" s="1"/>
  <c r="C96" i="82"/>
  <c r="N96" i="82" s="1"/>
  <c r="D96" i="82"/>
  <c r="O96" i="82" s="1"/>
  <c r="E96" i="82"/>
  <c r="P96" i="82" s="1"/>
  <c r="F96" i="82"/>
  <c r="Q96" i="82" s="1"/>
  <c r="G96" i="82"/>
  <c r="R96" i="82" s="1"/>
  <c r="H96" i="82"/>
  <c r="S96" i="82" s="1"/>
  <c r="I96" i="82"/>
  <c r="T96" i="82" s="1"/>
  <c r="J96" i="82"/>
  <c r="U96" i="82" s="1"/>
  <c r="K96" i="82"/>
  <c r="V96" i="82" s="1"/>
  <c r="C97" i="82"/>
  <c r="N97" i="82" s="1"/>
  <c r="D97" i="82"/>
  <c r="O97" i="82" s="1"/>
  <c r="E97" i="82"/>
  <c r="P97" i="82" s="1"/>
  <c r="F97" i="82"/>
  <c r="Q97" i="82" s="1"/>
  <c r="G97" i="82"/>
  <c r="R97" i="82" s="1"/>
  <c r="H97" i="82"/>
  <c r="S97" i="82" s="1"/>
  <c r="I97" i="82"/>
  <c r="T97" i="82" s="1"/>
  <c r="J97" i="82"/>
  <c r="U97" i="82" s="1"/>
  <c r="K97" i="82"/>
  <c r="V97" i="82" s="1"/>
  <c r="C98" i="82"/>
  <c r="N98" i="82" s="1"/>
  <c r="D98" i="82"/>
  <c r="O98" i="82" s="1"/>
  <c r="E98" i="82"/>
  <c r="P98" i="82" s="1"/>
  <c r="F98" i="82"/>
  <c r="Q98" i="82" s="1"/>
  <c r="G98" i="82"/>
  <c r="R98" i="82" s="1"/>
  <c r="H98" i="82"/>
  <c r="S98" i="82" s="1"/>
  <c r="I98" i="82"/>
  <c r="T98" i="82" s="1"/>
  <c r="J98" i="82"/>
  <c r="U98" i="82" s="1"/>
  <c r="K98" i="82"/>
  <c r="V98" i="82" s="1"/>
  <c r="C99" i="82"/>
  <c r="N99" i="82" s="1"/>
  <c r="D99" i="82"/>
  <c r="O99" i="82" s="1"/>
  <c r="E99" i="82"/>
  <c r="P99" i="82" s="1"/>
  <c r="F99" i="82"/>
  <c r="Q99" i="82" s="1"/>
  <c r="G99" i="82"/>
  <c r="R99" i="82" s="1"/>
  <c r="H99" i="82"/>
  <c r="S99" i="82" s="1"/>
  <c r="I99" i="82"/>
  <c r="T99" i="82" s="1"/>
  <c r="J99" i="82"/>
  <c r="U99" i="82" s="1"/>
  <c r="K99" i="82"/>
  <c r="V99" i="82" s="1"/>
  <c r="C100" i="82"/>
  <c r="N100" i="82" s="1"/>
  <c r="D100" i="82"/>
  <c r="O100" i="82" s="1"/>
  <c r="E100" i="82"/>
  <c r="P100" i="82" s="1"/>
  <c r="F100" i="82"/>
  <c r="Q100" i="82" s="1"/>
  <c r="G100" i="82"/>
  <c r="R100" i="82" s="1"/>
  <c r="H100" i="82"/>
  <c r="S100" i="82" s="1"/>
  <c r="I100" i="82"/>
  <c r="T100" i="82" s="1"/>
  <c r="J100" i="82"/>
  <c r="U100" i="82" s="1"/>
  <c r="K100" i="82"/>
  <c r="V100" i="82" s="1"/>
  <c r="C101" i="82"/>
  <c r="N101" i="82" s="1"/>
  <c r="D101" i="82"/>
  <c r="O101" i="82" s="1"/>
  <c r="E101" i="82"/>
  <c r="P101" i="82" s="1"/>
  <c r="F101" i="82"/>
  <c r="Q101" i="82" s="1"/>
  <c r="G101" i="82"/>
  <c r="R101" i="82" s="1"/>
  <c r="H101" i="82"/>
  <c r="S101" i="82" s="1"/>
  <c r="I101" i="82"/>
  <c r="T101" i="82" s="1"/>
  <c r="J101" i="82"/>
  <c r="U101" i="82" s="1"/>
  <c r="K101" i="82"/>
  <c r="V101" i="82" s="1"/>
  <c r="C102" i="82"/>
  <c r="N102" i="82" s="1"/>
  <c r="D102" i="82"/>
  <c r="O102" i="82" s="1"/>
  <c r="E102" i="82"/>
  <c r="P102" i="82" s="1"/>
  <c r="F102" i="82"/>
  <c r="Q102" i="82" s="1"/>
  <c r="G102" i="82"/>
  <c r="R102" i="82" s="1"/>
  <c r="H102" i="82"/>
  <c r="S102" i="82" s="1"/>
  <c r="I102" i="82"/>
  <c r="T102" i="82" s="1"/>
  <c r="J102" i="82"/>
  <c r="U102" i="82" s="1"/>
  <c r="K102" i="82"/>
  <c r="V102" i="82" s="1"/>
  <c r="C103" i="82"/>
  <c r="N103" i="82" s="1"/>
  <c r="D103" i="82"/>
  <c r="O103" i="82" s="1"/>
  <c r="E103" i="82"/>
  <c r="P103" i="82" s="1"/>
  <c r="F103" i="82"/>
  <c r="Q103" i="82" s="1"/>
  <c r="G103" i="82"/>
  <c r="R103" i="82" s="1"/>
  <c r="H103" i="82"/>
  <c r="S103" i="82" s="1"/>
  <c r="I103" i="82"/>
  <c r="T103" i="82" s="1"/>
  <c r="J103" i="82"/>
  <c r="U103" i="82" s="1"/>
  <c r="K103" i="82"/>
  <c r="V103" i="82" s="1"/>
  <c r="C104" i="82"/>
  <c r="N104" i="82" s="1"/>
  <c r="D104" i="82"/>
  <c r="O104" i="82" s="1"/>
  <c r="E104" i="82"/>
  <c r="P104" i="82" s="1"/>
  <c r="F104" i="82"/>
  <c r="Q104" i="82" s="1"/>
  <c r="G104" i="82"/>
  <c r="R104" i="82" s="1"/>
  <c r="H104" i="82"/>
  <c r="S104" i="82" s="1"/>
  <c r="I104" i="82"/>
  <c r="T104" i="82" s="1"/>
  <c r="J104" i="82"/>
  <c r="U104" i="82" s="1"/>
  <c r="K104" i="82"/>
  <c r="V104" i="82" s="1"/>
  <c r="B85" i="82"/>
  <c r="M85" i="82" s="1"/>
  <c r="B86" i="82"/>
  <c r="M86" i="82" s="1"/>
  <c r="B87" i="82"/>
  <c r="M87" i="82" s="1"/>
  <c r="B88" i="82"/>
  <c r="M88" i="82" s="1"/>
  <c r="B89" i="82"/>
  <c r="M89" i="82" s="1"/>
  <c r="B90" i="82"/>
  <c r="M90" i="82" s="1"/>
  <c r="B91" i="82"/>
  <c r="M91" i="82" s="1"/>
  <c r="B92" i="82"/>
  <c r="M92" i="82" s="1"/>
  <c r="B93" i="82"/>
  <c r="M93" i="82" s="1"/>
  <c r="B94" i="82"/>
  <c r="M94" i="82" s="1"/>
  <c r="B95" i="82"/>
  <c r="M95" i="82" s="1"/>
  <c r="B96" i="82"/>
  <c r="M96" i="82" s="1"/>
  <c r="B97" i="82"/>
  <c r="M97" i="82" s="1"/>
  <c r="B98" i="82"/>
  <c r="M98" i="82" s="1"/>
  <c r="B99" i="82"/>
  <c r="M99" i="82" s="1"/>
  <c r="B100" i="82"/>
  <c r="M100" i="82" s="1"/>
  <c r="B101" i="82"/>
  <c r="M101" i="82" s="1"/>
  <c r="B102" i="82"/>
  <c r="M102" i="82" s="1"/>
  <c r="B103" i="82"/>
  <c r="M103" i="82" s="1"/>
  <c r="B104" i="82"/>
  <c r="M104" i="82" s="1"/>
  <c r="B84" i="82"/>
  <c r="M84" i="82" s="1"/>
  <c r="C7" i="82" l="1"/>
  <c r="D7" i="82"/>
  <c r="E7" i="82"/>
  <c r="F7" i="82"/>
  <c r="G7" i="82"/>
  <c r="H7" i="82"/>
  <c r="I7" i="82"/>
  <c r="J7" i="82"/>
  <c r="K7" i="82"/>
  <c r="C8" i="82"/>
  <c r="D8" i="82"/>
  <c r="E8" i="82"/>
  <c r="F8" i="82"/>
  <c r="G8" i="82"/>
  <c r="H8" i="82"/>
  <c r="I8" i="82"/>
  <c r="J8" i="82"/>
  <c r="K8" i="82"/>
  <c r="C9" i="82"/>
  <c r="D9" i="82"/>
  <c r="E9" i="82"/>
  <c r="F9" i="82"/>
  <c r="G9" i="82"/>
  <c r="H9" i="82"/>
  <c r="I9" i="82"/>
  <c r="J9" i="82"/>
  <c r="K9" i="82"/>
  <c r="C10" i="82"/>
  <c r="D10" i="82"/>
  <c r="E10" i="82"/>
  <c r="F10" i="82"/>
  <c r="G10" i="82"/>
  <c r="H10" i="82"/>
  <c r="I10" i="82"/>
  <c r="J10" i="82"/>
  <c r="K10" i="82"/>
  <c r="C11" i="82"/>
  <c r="D11" i="82"/>
  <c r="E11" i="82"/>
  <c r="F11" i="82"/>
  <c r="G11" i="82"/>
  <c r="H11" i="82"/>
  <c r="I11" i="82"/>
  <c r="J11" i="82"/>
  <c r="K11" i="82"/>
  <c r="C12" i="82"/>
  <c r="D12" i="82"/>
  <c r="E12" i="82"/>
  <c r="F12" i="82"/>
  <c r="G12" i="82"/>
  <c r="H12" i="82"/>
  <c r="I12" i="82"/>
  <c r="J12" i="82"/>
  <c r="K12" i="82"/>
  <c r="C13" i="82"/>
  <c r="D13" i="82"/>
  <c r="E13" i="82"/>
  <c r="F13" i="82"/>
  <c r="G13" i="82"/>
  <c r="H13" i="82"/>
  <c r="I13" i="82"/>
  <c r="J13" i="82"/>
  <c r="K13" i="82"/>
  <c r="C14" i="82"/>
  <c r="D14" i="82"/>
  <c r="E14" i="82"/>
  <c r="F14" i="82"/>
  <c r="G14" i="82"/>
  <c r="H14" i="82"/>
  <c r="I14" i="82"/>
  <c r="J14" i="82"/>
  <c r="K14" i="82"/>
  <c r="C15" i="82"/>
  <c r="D15" i="82"/>
  <c r="E15" i="82"/>
  <c r="F15" i="82"/>
  <c r="G15" i="82"/>
  <c r="H15" i="82"/>
  <c r="I15" i="82"/>
  <c r="J15" i="82"/>
  <c r="K15" i="82"/>
  <c r="C16" i="82"/>
  <c r="D16" i="82"/>
  <c r="E16" i="82"/>
  <c r="F16" i="82"/>
  <c r="G16" i="82"/>
  <c r="H16" i="82"/>
  <c r="I16" i="82"/>
  <c r="J16" i="82"/>
  <c r="K16" i="82"/>
  <c r="C17" i="82"/>
  <c r="D17" i="82"/>
  <c r="E17" i="82"/>
  <c r="F17" i="82"/>
  <c r="G17" i="82"/>
  <c r="H17" i="82"/>
  <c r="I17" i="82"/>
  <c r="J17" i="82"/>
  <c r="K17" i="82"/>
  <c r="C18" i="82"/>
  <c r="D18" i="82"/>
  <c r="E18" i="82"/>
  <c r="F18" i="82"/>
  <c r="G18" i="82"/>
  <c r="H18" i="82"/>
  <c r="I18" i="82"/>
  <c r="J18" i="82"/>
  <c r="K18" i="82"/>
  <c r="C19" i="82"/>
  <c r="D19" i="82"/>
  <c r="E19" i="82"/>
  <c r="F19" i="82"/>
  <c r="G19" i="82"/>
  <c r="H19" i="82"/>
  <c r="I19" i="82"/>
  <c r="J19" i="82"/>
  <c r="K19" i="82"/>
  <c r="C20" i="82"/>
  <c r="D20" i="82"/>
  <c r="E20" i="82"/>
  <c r="F20" i="82"/>
  <c r="G20" i="82"/>
  <c r="H20" i="82"/>
  <c r="I20" i="82"/>
  <c r="J20" i="82"/>
  <c r="K20" i="82"/>
  <c r="C21" i="82"/>
  <c r="D21" i="82"/>
  <c r="E21" i="82"/>
  <c r="F21" i="82"/>
  <c r="G21" i="82"/>
  <c r="H21" i="82"/>
  <c r="I21" i="82"/>
  <c r="J21" i="82"/>
  <c r="K21" i="82"/>
  <c r="C22" i="82"/>
  <c r="D22" i="82"/>
  <c r="E22" i="82"/>
  <c r="F22" i="82"/>
  <c r="G22" i="82"/>
  <c r="H22" i="82"/>
  <c r="I22" i="82"/>
  <c r="J22" i="82"/>
  <c r="K22" i="82"/>
  <c r="C23" i="82"/>
  <c r="D23" i="82"/>
  <c r="E23" i="82"/>
  <c r="F23" i="82"/>
  <c r="G23" i="82"/>
  <c r="H23" i="82"/>
  <c r="I23" i="82"/>
  <c r="J23" i="82"/>
  <c r="K23" i="82"/>
  <c r="C24" i="82"/>
  <c r="D24" i="82"/>
  <c r="E24" i="82"/>
  <c r="F24" i="82"/>
  <c r="G24" i="82"/>
  <c r="H24" i="82"/>
  <c r="I24" i="82"/>
  <c r="J24" i="82"/>
  <c r="K24" i="82"/>
  <c r="C25" i="82"/>
  <c r="D25" i="82"/>
  <c r="E25" i="82"/>
  <c r="F25" i="82"/>
  <c r="G25" i="82"/>
  <c r="H25" i="82"/>
  <c r="I25" i="82"/>
  <c r="J25" i="82"/>
  <c r="K25" i="82"/>
  <c r="C26" i="82"/>
  <c r="D26" i="82"/>
  <c r="E26" i="82"/>
  <c r="F26" i="82"/>
  <c r="G26" i="82"/>
  <c r="H26" i="82"/>
  <c r="I26" i="82"/>
  <c r="J26" i="82"/>
  <c r="K26" i="82"/>
  <c r="C27" i="82"/>
  <c r="D27" i="82"/>
  <c r="E27" i="82"/>
  <c r="F27" i="82"/>
  <c r="G27" i="82"/>
  <c r="H27" i="82"/>
  <c r="I27" i="82"/>
  <c r="J27" i="82"/>
  <c r="K27" i="82"/>
  <c r="B8" i="82"/>
  <c r="M8" i="82" s="1"/>
  <c r="B9" i="82"/>
  <c r="M9" i="82" s="1"/>
  <c r="B10" i="82"/>
  <c r="M10" i="82" s="1"/>
  <c r="B11" i="82"/>
  <c r="M11" i="82" s="1"/>
  <c r="B12" i="82"/>
  <c r="M12" i="82" s="1"/>
  <c r="B13" i="82"/>
  <c r="M13" i="82" s="1"/>
  <c r="B14" i="82"/>
  <c r="M14" i="82" s="1"/>
  <c r="B15" i="82"/>
  <c r="M15" i="82" s="1"/>
  <c r="B16" i="82"/>
  <c r="M16" i="82" s="1"/>
  <c r="B17" i="82"/>
  <c r="M17" i="82" s="1"/>
  <c r="B18" i="82"/>
  <c r="M18" i="82" s="1"/>
  <c r="B19" i="82"/>
  <c r="M19" i="82" s="1"/>
  <c r="B20" i="82"/>
  <c r="M20" i="82" s="1"/>
  <c r="B21" i="82"/>
  <c r="M21" i="82" s="1"/>
  <c r="B22" i="82"/>
  <c r="M22" i="82" s="1"/>
  <c r="B23" i="82"/>
  <c r="M23" i="82" s="1"/>
  <c r="B24" i="82"/>
  <c r="M24" i="82" s="1"/>
  <c r="B25" i="82"/>
  <c r="M25" i="82" s="1"/>
  <c r="B26" i="82"/>
  <c r="M26" i="82" s="1"/>
  <c r="B27" i="82"/>
  <c r="M27" i="82" s="1"/>
  <c r="B7" i="82"/>
  <c r="M7" i="82" s="1"/>
  <c r="F52" i="84" l="1"/>
  <c r="B51" i="111"/>
  <c r="B104" i="111" s="1"/>
  <c r="E77" i="82"/>
  <c r="P78" i="82" s="1"/>
  <c r="E51" i="82"/>
  <c r="P51" i="82" s="1"/>
  <c r="I49" i="84"/>
  <c r="B48" i="132"/>
  <c r="H48" i="82"/>
  <c r="S48" i="82" s="1"/>
  <c r="H74" i="82"/>
  <c r="S75" i="82" s="1"/>
  <c r="L46" i="84"/>
  <c r="B45" i="83"/>
  <c r="B98" i="83" s="1"/>
  <c r="K45" i="82"/>
  <c r="V45" i="82" s="1"/>
  <c r="K71" i="82"/>
  <c r="V72" i="82" s="1"/>
  <c r="F44" i="84"/>
  <c r="B43" i="111"/>
  <c r="E43" i="82"/>
  <c r="P43" i="82" s="1"/>
  <c r="E69" i="82"/>
  <c r="P70" i="82" s="1"/>
  <c r="I41" i="84"/>
  <c r="B40" i="132"/>
  <c r="H40" i="82"/>
  <c r="S40" i="82" s="1"/>
  <c r="H66" i="82"/>
  <c r="S67" i="82" s="1"/>
  <c r="L38" i="84"/>
  <c r="B37" i="83"/>
  <c r="B90" i="83" s="1"/>
  <c r="K37" i="82"/>
  <c r="V37" i="82" s="1"/>
  <c r="K63" i="82"/>
  <c r="V64" i="82" s="1"/>
  <c r="E37" i="84"/>
  <c r="B36" i="106"/>
  <c r="B61" i="106" s="1"/>
  <c r="D61" i="106" s="1"/>
  <c r="D36" i="82"/>
  <c r="O36" i="82" s="1"/>
  <c r="D62" i="82"/>
  <c r="O63" i="82" s="1"/>
  <c r="H34" i="84"/>
  <c r="B33" i="125"/>
  <c r="G33" i="82"/>
  <c r="R33" i="82" s="1"/>
  <c r="G59" i="82"/>
  <c r="R60" i="82" s="1"/>
  <c r="L53" i="84"/>
  <c r="B52" i="83"/>
  <c r="B105" i="83" s="1"/>
  <c r="B156" i="83" s="1"/>
  <c r="K52" i="82"/>
  <c r="V52" i="82" s="1"/>
  <c r="F51" i="84"/>
  <c r="B50" i="111"/>
  <c r="B103" i="111" s="1"/>
  <c r="E50" i="82"/>
  <c r="P50" i="82" s="1"/>
  <c r="E76" i="82"/>
  <c r="P77" i="82" s="1"/>
  <c r="I48" i="84"/>
  <c r="B47" i="132"/>
  <c r="H47" i="82"/>
  <c r="S47" i="82" s="1"/>
  <c r="H73" i="82"/>
  <c r="S74" i="82" s="1"/>
  <c r="L45" i="84"/>
  <c r="B44" i="83"/>
  <c r="B97" i="83" s="1"/>
  <c r="B148" i="83" s="1"/>
  <c r="K44" i="82"/>
  <c r="V44" i="82" s="1"/>
  <c r="K70" i="82"/>
  <c r="V71" i="82" s="1"/>
  <c r="F43" i="84"/>
  <c r="B42" i="111"/>
  <c r="E42" i="82"/>
  <c r="P42" i="82" s="1"/>
  <c r="E68" i="82"/>
  <c r="P69" i="82" s="1"/>
  <c r="I40" i="84"/>
  <c r="B39" i="132"/>
  <c r="H39" i="82"/>
  <c r="S39" i="82" s="1"/>
  <c r="H65" i="82"/>
  <c r="S66" i="82" s="1"/>
  <c r="K38" i="84"/>
  <c r="B37" i="146"/>
  <c r="J37" i="82"/>
  <c r="U37" i="82" s="1"/>
  <c r="J63" i="82"/>
  <c r="U64" i="82" s="1"/>
  <c r="E36" i="84"/>
  <c r="B35" i="106"/>
  <c r="B60" i="106" s="1"/>
  <c r="D60" i="106" s="1"/>
  <c r="D35" i="82"/>
  <c r="O35" i="82" s="1"/>
  <c r="D61" i="82"/>
  <c r="O62" i="82" s="1"/>
  <c r="G34" i="84"/>
  <c r="B33" i="118"/>
  <c r="F33" i="82"/>
  <c r="Q33" i="82" s="1"/>
  <c r="F59" i="82"/>
  <c r="Q60" i="82" s="1"/>
  <c r="L52" i="84"/>
  <c r="B51" i="83"/>
  <c r="B104" i="83" s="1"/>
  <c r="K51" i="82"/>
  <c r="V51" i="82" s="1"/>
  <c r="K77" i="82"/>
  <c r="V78" i="82" s="1"/>
  <c r="F50" i="84"/>
  <c r="B49" i="111"/>
  <c r="E49" i="82"/>
  <c r="P49" i="82" s="1"/>
  <c r="E75" i="82"/>
  <c r="P76" i="82" s="1"/>
  <c r="I47" i="84"/>
  <c r="B46" i="132"/>
  <c r="H46" i="82"/>
  <c r="S46" i="82" s="1"/>
  <c r="H72" i="82"/>
  <c r="S73" i="82" s="1"/>
  <c r="L44" i="84"/>
  <c r="B43" i="83"/>
  <c r="B96" i="83" s="1"/>
  <c r="K43" i="82"/>
  <c r="V43" i="82" s="1"/>
  <c r="K69" i="82"/>
  <c r="V70" i="82" s="1"/>
  <c r="F42" i="84"/>
  <c r="B41" i="111"/>
  <c r="E41" i="82"/>
  <c r="P41" i="82" s="1"/>
  <c r="E67" i="82"/>
  <c r="P68" i="82" s="1"/>
  <c r="I39" i="84"/>
  <c r="B38" i="132"/>
  <c r="H38" i="82"/>
  <c r="S38" i="82" s="1"/>
  <c r="H64" i="82"/>
  <c r="S65" i="82" s="1"/>
  <c r="K37" i="84"/>
  <c r="B36" i="146"/>
  <c r="J36" i="82"/>
  <c r="U36" i="82" s="1"/>
  <c r="J62" i="82"/>
  <c r="U63" i="82" s="1"/>
  <c r="D36" i="84"/>
  <c r="B35" i="97"/>
  <c r="C35" i="82"/>
  <c r="N35" i="82" s="1"/>
  <c r="C61" i="82"/>
  <c r="N62" i="82" s="1"/>
  <c r="F34" i="84"/>
  <c r="B33" i="111"/>
  <c r="E33" i="82"/>
  <c r="P33" i="82" s="1"/>
  <c r="E59" i="82"/>
  <c r="P60" i="82" s="1"/>
  <c r="J53" i="84"/>
  <c r="B52" i="139"/>
  <c r="I52" i="82"/>
  <c r="T52" i="82" s="1"/>
  <c r="K52" i="84"/>
  <c r="B51" i="146"/>
  <c r="J77" i="82"/>
  <c r="U78" i="82" s="1"/>
  <c r="J51" i="82"/>
  <c r="U51" i="82" s="1"/>
  <c r="L51" i="84"/>
  <c r="B50" i="83"/>
  <c r="B103" i="83" s="1"/>
  <c r="B154" i="83" s="1"/>
  <c r="K76" i="82"/>
  <c r="V77" i="82" s="1"/>
  <c r="K50" i="82"/>
  <c r="V50" i="82" s="1"/>
  <c r="D51" i="84"/>
  <c r="B50" i="97"/>
  <c r="B103" i="97" s="1"/>
  <c r="C76" i="82"/>
  <c r="N77" i="82" s="1"/>
  <c r="C50" i="82"/>
  <c r="N50" i="82" s="1"/>
  <c r="E50" i="84"/>
  <c r="B49" i="106"/>
  <c r="B74" i="106" s="1"/>
  <c r="D74" i="106" s="1"/>
  <c r="D75" i="82"/>
  <c r="O76" i="82" s="1"/>
  <c r="D49" i="82"/>
  <c r="O49" i="82" s="1"/>
  <c r="F49" i="84"/>
  <c r="B48" i="111"/>
  <c r="B101" i="111" s="1"/>
  <c r="E74" i="82"/>
  <c r="P75" i="82" s="1"/>
  <c r="E48" i="82"/>
  <c r="P48" i="82" s="1"/>
  <c r="G48" i="84"/>
  <c r="B47" i="118"/>
  <c r="F73" i="82"/>
  <c r="Q74" i="82" s="1"/>
  <c r="F47" i="82"/>
  <c r="Q47" i="82" s="1"/>
  <c r="H47" i="84"/>
  <c r="B46" i="125"/>
  <c r="B99" i="125" s="1"/>
  <c r="G72" i="82"/>
  <c r="R73" i="82" s="1"/>
  <c r="G46" i="82"/>
  <c r="R46" i="82" s="1"/>
  <c r="I46" i="84"/>
  <c r="B45" i="132"/>
  <c r="H71" i="82"/>
  <c r="S72" i="82" s="1"/>
  <c r="H45" i="82"/>
  <c r="S45" i="82" s="1"/>
  <c r="J45" i="84"/>
  <c r="B44" i="139"/>
  <c r="I70" i="82"/>
  <c r="T71" i="82" s="1"/>
  <c r="I44" i="82"/>
  <c r="T44" i="82" s="1"/>
  <c r="K44" i="84"/>
  <c r="B43" i="146"/>
  <c r="J69" i="82"/>
  <c r="U70" i="82" s="1"/>
  <c r="J43" i="82"/>
  <c r="U43" i="82" s="1"/>
  <c r="L43" i="84"/>
  <c r="B42" i="83"/>
  <c r="B95" i="83" s="1"/>
  <c r="B146" i="83" s="1"/>
  <c r="K68" i="82"/>
  <c r="V69" i="82" s="1"/>
  <c r="K42" i="82"/>
  <c r="V42" i="82" s="1"/>
  <c r="D43" i="84"/>
  <c r="B42" i="97"/>
  <c r="C68" i="82"/>
  <c r="N69" i="82" s="1"/>
  <c r="C42" i="82"/>
  <c r="N42" i="82" s="1"/>
  <c r="E42" i="84"/>
  <c r="B41" i="106"/>
  <c r="B66" i="106" s="1"/>
  <c r="D66" i="106" s="1"/>
  <c r="D67" i="82"/>
  <c r="O68" i="82" s="1"/>
  <c r="D41" i="82"/>
  <c r="O41" i="82" s="1"/>
  <c r="F41" i="84"/>
  <c r="B40" i="111"/>
  <c r="B93" i="111" s="1"/>
  <c r="E66" i="82"/>
  <c r="P67" i="82" s="1"/>
  <c r="E40" i="82"/>
  <c r="P40" i="82" s="1"/>
  <c r="G40" i="84"/>
  <c r="B39" i="118"/>
  <c r="B92" i="118" s="1"/>
  <c r="F65" i="82"/>
  <c r="Q66" i="82" s="1"/>
  <c r="F39" i="82"/>
  <c r="Q39" i="82" s="1"/>
  <c r="H39" i="84"/>
  <c r="B38" i="125"/>
  <c r="G64" i="82"/>
  <c r="R65" i="82" s="1"/>
  <c r="G38" i="82"/>
  <c r="R38" i="82" s="1"/>
  <c r="I38" i="84"/>
  <c r="B37" i="132"/>
  <c r="H63" i="82"/>
  <c r="S64" i="82" s="1"/>
  <c r="H37" i="82"/>
  <c r="S37" i="82" s="1"/>
  <c r="J37" i="84"/>
  <c r="B36" i="139"/>
  <c r="I62" i="82"/>
  <c r="T63" i="82" s="1"/>
  <c r="I36" i="82"/>
  <c r="T36" i="82" s="1"/>
  <c r="K36" i="84"/>
  <c r="B35" i="146"/>
  <c r="J61" i="82"/>
  <c r="U62" i="82" s="1"/>
  <c r="J35" i="82"/>
  <c r="U35" i="82" s="1"/>
  <c r="L35" i="84"/>
  <c r="B34" i="83"/>
  <c r="B87" i="83" s="1"/>
  <c r="K60" i="82"/>
  <c r="V61" i="82" s="1"/>
  <c r="K34" i="82"/>
  <c r="V34" i="82" s="1"/>
  <c r="D35" i="84"/>
  <c r="B34" i="97"/>
  <c r="B87" i="97" s="1"/>
  <c r="C60" i="82"/>
  <c r="N61" i="82" s="1"/>
  <c r="C34" i="82"/>
  <c r="N34" i="82" s="1"/>
  <c r="E34" i="84"/>
  <c r="B33" i="106"/>
  <c r="B58" i="106" s="1"/>
  <c r="D58" i="106" s="1"/>
  <c r="D59" i="82"/>
  <c r="O60" i="82" s="1"/>
  <c r="D33" i="82"/>
  <c r="O33" i="82" s="1"/>
  <c r="F33" i="84"/>
  <c r="B32" i="111"/>
  <c r="B85" i="111" s="1"/>
  <c r="E58" i="82"/>
  <c r="E32" i="82"/>
  <c r="P32" i="82" s="1"/>
  <c r="I53" i="84"/>
  <c r="B52" i="132"/>
  <c r="H52" i="82"/>
  <c r="S52" i="82" s="1"/>
  <c r="J52" i="84"/>
  <c r="B51" i="139"/>
  <c r="I77" i="82"/>
  <c r="T78" i="82" s="1"/>
  <c r="I51" i="82"/>
  <c r="T51" i="82" s="1"/>
  <c r="K51" i="84"/>
  <c r="B50" i="146"/>
  <c r="J76" i="82"/>
  <c r="U77" i="82" s="1"/>
  <c r="J50" i="82"/>
  <c r="U50" i="82" s="1"/>
  <c r="L50" i="84"/>
  <c r="B49" i="83"/>
  <c r="B102" i="83" s="1"/>
  <c r="B153" i="83" s="1"/>
  <c r="K75" i="82"/>
  <c r="V76" i="82" s="1"/>
  <c r="K49" i="82"/>
  <c r="V49" i="82" s="1"/>
  <c r="D50" i="84"/>
  <c r="B49" i="97"/>
  <c r="B102" i="97" s="1"/>
  <c r="C75" i="82"/>
  <c r="N76" i="82" s="1"/>
  <c r="C49" i="82"/>
  <c r="N49" i="82" s="1"/>
  <c r="E49" i="84"/>
  <c r="B48" i="106"/>
  <c r="B73" i="106" s="1"/>
  <c r="D73" i="106" s="1"/>
  <c r="D74" i="82"/>
  <c r="O75" i="82" s="1"/>
  <c r="D48" i="82"/>
  <c r="O48" i="82" s="1"/>
  <c r="F48" i="84"/>
  <c r="B47" i="111"/>
  <c r="E73" i="82"/>
  <c r="P74" i="82" s="1"/>
  <c r="E47" i="82"/>
  <c r="P47" i="82" s="1"/>
  <c r="G47" i="84"/>
  <c r="B46" i="118"/>
  <c r="B99" i="118" s="1"/>
  <c r="F72" i="82"/>
  <c r="Q73" i="82" s="1"/>
  <c r="F46" i="82"/>
  <c r="Q46" i="82" s="1"/>
  <c r="H46" i="84"/>
  <c r="B45" i="125"/>
  <c r="G71" i="82"/>
  <c r="R72" i="82" s="1"/>
  <c r="G45" i="82"/>
  <c r="R45" i="82" s="1"/>
  <c r="I45" i="84"/>
  <c r="B44" i="132"/>
  <c r="H70" i="82"/>
  <c r="S71" i="82" s="1"/>
  <c r="H44" i="82"/>
  <c r="S44" i="82" s="1"/>
  <c r="J44" i="84"/>
  <c r="B43" i="139"/>
  <c r="I69" i="82"/>
  <c r="T70" i="82" s="1"/>
  <c r="I43" i="82"/>
  <c r="T43" i="82" s="1"/>
  <c r="K43" i="84"/>
  <c r="B42" i="146"/>
  <c r="J68" i="82"/>
  <c r="U69" i="82" s="1"/>
  <c r="J42" i="82"/>
  <c r="U42" i="82" s="1"/>
  <c r="L42" i="84"/>
  <c r="B41" i="83"/>
  <c r="B94" i="83" s="1"/>
  <c r="B145" i="83" s="1"/>
  <c r="K67" i="82"/>
  <c r="V68" i="82" s="1"/>
  <c r="K41" i="82"/>
  <c r="V41" i="82" s="1"/>
  <c r="D42" i="84"/>
  <c r="B41" i="97"/>
  <c r="B94" i="97" s="1"/>
  <c r="C67" i="82"/>
  <c r="N68" i="82" s="1"/>
  <c r="C41" i="82"/>
  <c r="N41" i="82" s="1"/>
  <c r="E41" i="84"/>
  <c r="B40" i="106"/>
  <c r="B65" i="106" s="1"/>
  <c r="D65" i="106" s="1"/>
  <c r="D66" i="82"/>
  <c r="O67" i="82" s="1"/>
  <c r="D40" i="82"/>
  <c r="O40" i="82" s="1"/>
  <c r="F40" i="84"/>
  <c r="B39" i="111"/>
  <c r="E65" i="82"/>
  <c r="P66" i="82" s="1"/>
  <c r="E39" i="82"/>
  <c r="P39" i="82" s="1"/>
  <c r="G39" i="84"/>
  <c r="B38" i="118"/>
  <c r="F64" i="82"/>
  <c r="Q65" i="82" s="1"/>
  <c r="F38" i="82"/>
  <c r="Q38" i="82" s="1"/>
  <c r="H38" i="84"/>
  <c r="B37" i="125"/>
  <c r="B90" i="125" s="1"/>
  <c r="G63" i="82"/>
  <c r="R64" i="82" s="1"/>
  <c r="G37" i="82"/>
  <c r="R37" i="82" s="1"/>
  <c r="I37" i="84"/>
  <c r="B36" i="132"/>
  <c r="H62" i="82"/>
  <c r="S63" i="82" s="1"/>
  <c r="H36" i="82"/>
  <c r="S36" i="82" s="1"/>
  <c r="J36" i="84"/>
  <c r="B35" i="139"/>
  <c r="I61" i="82"/>
  <c r="T62" i="82" s="1"/>
  <c r="I35" i="82"/>
  <c r="T35" i="82" s="1"/>
  <c r="K35" i="84"/>
  <c r="B34" i="146"/>
  <c r="J60" i="82"/>
  <c r="U61" i="82" s="1"/>
  <c r="J34" i="82"/>
  <c r="U34" i="82" s="1"/>
  <c r="L34" i="84"/>
  <c r="B33" i="83"/>
  <c r="B86" i="83" s="1"/>
  <c r="B137" i="83" s="1"/>
  <c r="K59" i="82"/>
  <c r="V60" i="82" s="1"/>
  <c r="K33" i="82"/>
  <c r="V33" i="82" s="1"/>
  <c r="D34" i="84"/>
  <c r="B33" i="97"/>
  <c r="C59" i="82"/>
  <c r="N60" i="82" s="1"/>
  <c r="C33" i="82"/>
  <c r="N33" i="82" s="1"/>
  <c r="E33" i="84"/>
  <c r="B32" i="106"/>
  <c r="B57" i="106" s="1"/>
  <c r="D57" i="106" s="1"/>
  <c r="D58" i="82"/>
  <c r="D32" i="82"/>
  <c r="O32" i="82" s="1"/>
  <c r="E53" i="84"/>
  <c r="B52" i="106"/>
  <c r="B77" i="106" s="1"/>
  <c r="D77" i="106" s="1"/>
  <c r="D52" i="82"/>
  <c r="O52" i="82" s="1"/>
  <c r="H50" i="84"/>
  <c r="B49" i="125"/>
  <c r="G49" i="82"/>
  <c r="R49" i="82" s="1"/>
  <c r="G75" i="82"/>
  <c r="R76" i="82" s="1"/>
  <c r="K47" i="84"/>
  <c r="B46" i="146"/>
  <c r="J72" i="82"/>
  <c r="U73" i="82" s="1"/>
  <c r="J46" i="82"/>
  <c r="U46" i="82" s="1"/>
  <c r="E45" i="84"/>
  <c r="B44" i="106"/>
  <c r="B69" i="106" s="1"/>
  <c r="D69" i="106" s="1"/>
  <c r="D44" i="82"/>
  <c r="O44" i="82" s="1"/>
  <c r="D70" i="82"/>
  <c r="O71" i="82" s="1"/>
  <c r="H42" i="84"/>
  <c r="B41" i="125"/>
  <c r="B94" i="125" s="1"/>
  <c r="G41" i="82"/>
  <c r="R41" i="82" s="1"/>
  <c r="G67" i="82"/>
  <c r="R68" i="82" s="1"/>
  <c r="K39" i="84"/>
  <c r="B38" i="146"/>
  <c r="J38" i="82"/>
  <c r="U38" i="82" s="1"/>
  <c r="J64" i="82"/>
  <c r="U65" i="82" s="1"/>
  <c r="F36" i="84"/>
  <c r="B35" i="111"/>
  <c r="E35" i="82"/>
  <c r="P35" i="82" s="1"/>
  <c r="E61" i="82"/>
  <c r="P62" i="82" s="1"/>
  <c r="I33" i="84"/>
  <c r="B32" i="132"/>
  <c r="H32" i="82"/>
  <c r="S32" i="82" s="1"/>
  <c r="H58" i="82"/>
  <c r="E52" i="84"/>
  <c r="B51" i="106"/>
  <c r="B76" i="106" s="1"/>
  <c r="D76" i="106" s="1"/>
  <c r="D51" i="82"/>
  <c r="O51" i="82" s="1"/>
  <c r="D77" i="82"/>
  <c r="O78" i="82" s="1"/>
  <c r="H49" i="84"/>
  <c r="B48" i="125"/>
  <c r="B101" i="125" s="1"/>
  <c r="G48" i="82"/>
  <c r="R48" i="82" s="1"/>
  <c r="G74" i="82"/>
  <c r="R75" i="82" s="1"/>
  <c r="J47" i="84"/>
  <c r="B46" i="139"/>
  <c r="I46" i="82"/>
  <c r="T46" i="82" s="1"/>
  <c r="I72" i="82"/>
  <c r="T73" i="82" s="1"/>
  <c r="D45" i="84"/>
  <c r="B44" i="97"/>
  <c r="B97" i="97" s="1"/>
  <c r="C44" i="82"/>
  <c r="N44" i="82" s="1"/>
  <c r="C70" i="82"/>
  <c r="N71" i="82" s="1"/>
  <c r="G42" i="84"/>
  <c r="B41" i="118"/>
  <c r="F41" i="82"/>
  <c r="Q41" i="82" s="1"/>
  <c r="F67" i="82"/>
  <c r="Q68" i="82" s="1"/>
  <c r="J39" i="84"/>
  <c r="B38" i="139"/>
  <c r="I38" i="82"/>
  <c r="T38" i="82" s="1"/>
  <c r="I64" i="82"/>
  <c r="T65" i="82" s="1"/>
  <c r="D37" i="84"/>
  <c r="B36" i="97"/>
  <c r="C36" i="82"/>
  <c r="N36" i="82" s="1"/>
  <c r="C62" i="82"/>
  <c r="N63" i="82" s="1"/>
  <c r="H33" i="84"/>
  <c r="B32" i="125"/>
  <c r="B85" i="125" s="1"/>
  <c r="G32" i="82"/>
  <c r="R32" i="82" s="1"/>
  <c r="G58" i="82"/>
  <c r="K53" i="84"/>
  <c r="B52" i="146"/>
  <c r="J52" i="82"/>
  <c r="U52" i="82" s="1"/>
  <c r="E51" i="84"/>
  <c r="B50" i="106"/>
  <c r="B75" i="106" s="1"/>
  <c r="D75" i="106" s="1"/>
  <c r="D50" i="82"/>
  <c r="O50" i="82" s="1"/>
  <c r="D76" i="82"/>
  <c r="O77" i="82" s="1"/>
  <c r="H48" i="84"/>
  <c r="B47" i="125"/>
  <c r="G47" i="82"/>
  <c r="R47" i="82" s="1"/>
  <c r="G73" i="82"/>
  <c r="R74" i="82" s="1"/>
  <c r="K45" i="84"/>
  <c r="B44" i="146"/>
  <c r="J44" i="82"/>
  <c r="U44" i="82" s="1"/>
  <c r="J70" i="82"/>
  <c r="U71" i="82" s="1"/>
  <c r="E43" i="84"/>
  <c r="B42" i="106"/>
  <c r="B67" i="106" s="1"/>
  <c r="D67" i="106" s="1"/>
  <c r="D42" i="82"/>
  <c r="O42" i="82" s="1"/>
  <c r="D68" i="82"/>
  <c r="O69" i="82" s="1"/>
  <c r="H40" i="84"/>
  <c r="B39" i="125"/>
  <c r="G39" i="82"/>
  <c r="R39" i="82" s="1"/>
  <c r="G65" i="82"/>
  <c r="R66" i="82" s="1"/>
  <c r="L36" i="84"/>
  <c r="B35" i="83"/>
  <c r="B88" i="83" s="1"/>
  <c r="K35" i="82"/>
  <c r="V35" i="82" s="1"/>
  <c r="K61" i="82"/>
  <c r="V62" i="82" s="1"/>
  <c r="G33" i="84"/>
  <c r="B32" i="118"/>
  <c r="F32" i="82"/>
  <c r="Q32" i="82" s="1"/>
  <c r="F58" i="82"/>
  <c r="I52" i="84"/>
  <c r="B51" i="132"/>
  <c r="H77" i="82"/>
  <c r="S78" i="82" s="1"/>
  <c r="H51" i="82"/>
  <c r="S51" i="82" s="1"/>
  <c r="K50" i="84"/>
  <c r="B49" i="146"/>
  <c r="J75" i="82"/>
  <c r="U76" i="82" s="1"/>
  <c r="J49" i="82"/>
  <c r="U49" i="82" s="1"/>
  <c r="D49" i="84"/>
  <c r="B48" i="97"/>
  <c r="C74" i="82"/>
  <c r="N75" i="82" s="1"/>
  <c r="C48" i="82"/>
  <c r="N48" i="82" s="1"/>
  <c r="F47" i="84"/>
  <c r="B46" i="111"/>
  <c r="E72" i="82"/>
  <c r="P73" i="82" s="1"/>
  <c r="E46" i="82"/>
  <c r="P46" i="82" s="1"/>
  <c r="H45" i="84"/>
  <c r="B44" i="125"/>
  <c r="B97" i="125" s="1"/>
  <c r="G70" i="82"/>
  <c r="R71" i="82" s="1"/>
  <c r="G44" i="82"/>
  <c r="R44" i="82" s="1"/>
  <c r="J43" i="84"/>
  <c r="B42" i="139"/>
  <c r="I68" i="82"/>
  <c r="T69" i="82" s="1"/>
  <c r="I42" i="82"/>
  <c r="T42" i="82" s="1"/>
  <c r="L41" i="84"/>
  <c r="B40" i="83"/>
  <c r="B93" i="83" s="1"/>
  <c r="B144" i="83" s="1"/>
  <c r="K66" i="82"/>
  <c r="V67" i="82" s="1"/>
  <c r="K40" i="82"/>
  <c r="V40" i="82" s="1"/>
  <c r="E40" i="84"/>
  <c r="B39" i="106"/>
  <c r="B64" i="106" s="1"/>
  <c r="D64" i="106" s="1"/>
  <c r="D65" i="82"/>
  <c r="O66" i="82" s="1"/>
  <c r="D39" i="82"/>
  <c r="O39" i="82" s="1"/>
  <c r="F39" i="84"/>
  <c r="B38" i="111"/>
  <c r="E64" i="82"/>
  <c r="P65" i="82" s="1"/>
  <c r="E38" i="82"/>
  <c r="P38" i="82" s="1"/>
  <c r="G38" i="84"/>
  <c r="B37" i="118"/>
  <c r="F63" i="82"/>
  <c r="Q64" i="82" s="1"/>
  <c r="F37" i="82"/>
  <c r="Q37" i="82" s="1"/>
  <c r="H37" i="84"/>
  <c r="B36" i="125"/>
  <c r="B89" i="125" s="1"/>
  <c r="G62" i="82"/>
  <c r="R63" i="82" s="1"/>
  <c r="G36" i="82"/>
  <c r="R36" i="82" s="1"/>
  <c r="J35" i="84"/>
  <c r="B34" i="139"/>
  <c r="I60" i="82"/>
  <c r="T61" i="82" s="1"/>
  <c r="I34" i="82"/>
  <c r="T34" i="82" s="1"/>
  <c r="K34" i="84"/>
  <c r="B33" i="146"/>
  <c r="J59" i="82"/>
  <c r="U60" i="82" s="1"/>
  <c r="J33" i="82"/>
  <c r="U33" i="82" s="1"/>
  <c r="L33" i="84"/>
  <c r="B32" i="83"/>
  <c r="B85" i="83" s="1"/>
  <c r="K58" i="82"/>
  <c r="K32" i="82"/>
  <c r="V32" i="82" s="1"/>
  <c r="D33" i="84"/>
  <c r="B32" i="97"/>
  <c r="B85" i="97" s="1"/>
  <c r="C58" i="82"/>
  <c r="C32" i="82"/>
  <c r="N32" i="82" s="1"/>
  <c r="G53" i="84"/>
  <c r="B52" i="118"/>
  <c r="F52" i="82"/>
  <c r="Q52" i="82" s="1"/>
  <c r="H52" i="84"/>
  <c r="B51" i="125"/>
  <c r="B104" i="125" s="1"/>
  <c r="G77" i="82"/>
  <c r="R78" i="82" s="1"/>
  <c r="G51" i="82"/>
  <c r="R51" i="82" s="1"/>
  <c r="I51" i="84"/>
  <c r="B50" i="132"/>
  <c r="H76" i="82"/>
  <c r="S77" i="82" s="1"/>
  <c r="H50" i="82"/>
  <c r="S50" i="82" s="1"/>
  <c r="J50" i="84"/>
  <c r="B49" i="139"/>
  <c r="I75" i="82"/>
  <c r="T76" i="82" s="1"/>
  <c r="I49" i="82"/>
  <c r="T49" i="82" s="1"/>
  <c r="K49" i="84"/>
  <c r="B48" i="146"/>
  <c r="B101" i="146" s="1"/>
  <c r="J74" i="82"/>
  <c r="U75" i="82" s="1"/>
  <c r="J48" i="82"/>
  <c r="U48" i="82" s="1"/>
  <c r="L48" i="84"/>
  <c r="B47" i="83"/>
  <c r="B100" i="83" s="1"/>
  <c r="B151" i="83" s="1"/>
  <c r="K73" i="82"/>
  <c r="V74" i="82" s="1"/>
  <c r="K47" i="82"/>
  <c r="V47" i="82" s="1"/>
  <c r="D48" i="84"/>
  <c r="B47" i="97"/>
  <c r="B100" i="97" s="1"/>
  <c r="C73" i="82"/>
  <c r="N74" i="82" s="1"/>
  <c r="C47" i="82"/>
  <c r="N47" i="82" s="1"/>
  <c r="E47" i="84"/>
  <c r="B46" i="106"/>
  <c r="B71" i="106" s="1"/>
  <c r="D71" i="106" s="1"/>
  <c r="D72" i="82"/>
  <c r="O73" i="82" s="1"/>
  <c r="D46" i="82"/>
  <c r="O46" i="82" s="1"/>
  <c r="F46" i="84"/>
  <c r="B45" i="111"/>
  <c r="E71" i="82"/>
  <c r="P72" i="82" s="1"/>
  <c r="E45" i="82"/>
  <c r="P45" i="82" s="1"/>
  <c r="G45" i="84"/>
  <c r="B44" i="118"/>
  <c r="F70" i="82"/>
  <c r="Q71" i="82" s="1"/>
  <c r="F44" i="82"/>
  <c r="Q44" i="82" s="1"/>
  <c r="H44" i="84"/>
  <c r="B43" i="125"/>
  <c r="G69" i="82"/>
  <c r="R70" i="82" s="1"/>
  <c r="G43" i="82"/>
  <c r="R43" i="82" s="1"/>
  <c r="I43" i="84"/>
  <c r="B42" i="132"/>
  <c r="H68" i="82"/>
  <c r="S69" i="82" s="1"/>
  <c r="H42" i="82"/>
  <c r="S42" i="82" s="1"/>
  <c r="J42" i="84"/>
  <c r="B41" i="139"/>
  <c r="I67" i="82"/>
  <c r="T68" i="82" s="1"/>
  <c r="I41" i="82"/>
  <c r="T41" i="82" s="1"/>
  <c r="K41" i="84"/>
  <c r="B40" i="146"/>
  <c r="J66" i="82"/>
  <c r="U67" i="82" s="1"/>
  <c r="J40" i="82"/>
  <c r="U40" i="82" s="1"/>
  <c r="L40" i="84"/>
  <c r="B39" i="83"/>
  <c r="B92" i="83" s="1"/>
  <c r="B143" i="83" s="1"/>
  <c r="K65" i="82"/>
  <c r="V66" i="82" s="1"/>
  <c r="K39" i="82"/>
  <c r="V39" i="82" s="1"/>
  <c r="D40" i="84"/>
  <c r="B39" i="97"/>
  <c r="C65" i="82"/>
  <c r="N66" i="82" s="1"/>
  <c r="C39" i="82"/>
  <c r="N39" i="82" s="1"/>
  <c r="E39" i="84"/>
  <c r="B38" i="106"/>
  <c r="B63" i="106" s="1"/>
  <c r="D63" i="106" s="1"/>
  <c r="D64" i="82"/>
  <c r="O65" i="82" s="1"/>
  <c r="D38" i="82"/>
  <c r="O38" i="82" s="1"/>
  <c r="F38" i="84"/>
  <c r="B37" i="111"/>
  <c r="E63" i="82"/>
  <c r="P64" i="82" s="1"/>
  <c r="E37" i="82"/>
  <c r="P37" i="82" s="1"/>
  <c r="G37" i="84"/>
  <c r="B36" i="118"/>
  <c r="F62" i="82"/>
  <c r="Q63" i="82" s="1"/>
  <c r="F36" i="82"/>
  <c r="Q36" i="82" s="1"/>
  <c r="H36" i="84"/>
  <c r="B35" i="125"/>
  <c r="G61" i="82"/>
  <c r="R62" i="82" s="1"/>
  <c r="G35" i="82"/>
  <c r="R35" i="82" s="1"/>
  <c r="I35" i="84"/>
  <c r="B34" i="132"/>
  <c r="H60" i="82"/>
  <c r="S61" i="82" s="1"/>
  <c r="H34" i="82"/>
  <c r="S34" i="82" s="1"/>
  <c r="J34" i="84"/>
  <c r="B33" i="139"/>
  <c r="I59" i="82"/>
  <c r="T60" i="82" s="1"/>
  <c r="I33" i="82"/>
  <c r="T33" i="82" s="1"/>
  <c r="K33" i="84"/>
  <c r="B32" i="146"/>
  <c r="J58" i="82"/>
  <c r="J32" i="82"/>
  <c r="U32" i="82" s="1"/>
  <c r="G51" i="84"/>
  <c r="B50" i="118"/>
  <c r="B103" i="118" s="1"/>
  <c r="F76" i="82"/>
  <c r="Q77" i="82" s="1"/>
  <c r="F50" i="82"/>
  <c r="Q50" i="82" s="1"/>
  <c r="J48" i="84"/>
  <c r="B47" i="139"/>
  <c r="I73" i="82"/>
  <c r="T74" i="82" s="1"/>
  <c r="I47" i="82"/>
  <c r="T47" i="82" s="1"/>
  <c r="D46" i="84"/>
  <c r="B45" i="97"/>
  <c r="B98" i="97" s="1"/>
  <c r="C45" i="82"/>
  <c r="N45" i="82" s="1"/>
  <c r="C71" i="82"/>
  <c r="N72" i="82" s="1"/>
  <c r="G43" i="84"/>
  <c r="B42" i="118"/>
  <c r="F42" i="82"/>
  <c r="Q42" i="82" s="1"/>
  <c r="F68" i="82"/>
  <c r="Q69" i="82" s="1"/>
  <c r="J40" i="84"/>
  <c r="B39" i="139"/>
  <c r="I39" i="82"/>
  <c r="T39" i="82" s="1"/>
  <c r="I65" i="82"/>
  <c r="T66" i="82" s="1"/>
  <c r="D38" i="84"/>
  <c r="B37" i="97"/>
  <c r="C37" i="82"/>
  <c r="N37" i="82" s="1"/>
  <c r="C63" i="82"/>
  <c r="N64" i="82" s="1"/>
  <c r="G35" i="84"/>
  <c r="B34" i="118"/>
  <c r="F34" i="82"/>
  <c r="Q34" i="82" s="1"/>
  <c r="F60" i="82"/>
  <c r="Q61" i="82" s="1"/>
  <c r="D53" i="84"/>
  <c r="B52" i="97"/>
  <c r="B105" i="97" s="1"/>
  <c r="C52" i="82"/>
  <c r="N52" i="82" s="1"/>
  <c r="G50" i="84"/>
  <c r="B49" i="118"/>
  <c r="B102" i="118" s="1"/>
  <c r="F49" i="82"/>
  <c r="Q49" i="82" s="1"/>
  <c r="F75" i="82"/>
  <c r="Q76" i="82" s="1"/>
  <c r="K46" i="84"/>
  <c r="B45" i="146"/>
  <c r="B98" i="146" s="1"/>
  <c r="J45" i="82"/>
  <c r="U45" i="82" s="1"/>
  <c r="J71" i="82"/>
  <c r="U72" i="82" s="1"/>
  <c r="E44" i="84"/>
  <c r="B43" i="106"/>
  <c r="B68" i="106" s="1"/>
  <c r="D68" i="106" s="1"/>
  <c r="D43" i="82"/>
  <c r="O43" i="82" s="1"/>
  <c r="D69" i="82"/>
  <c r="O70" i="82" s="1"/>
  <c r="H41" i="84"/>
  <c r="B40" i="125"/>
  <c r="G40" i="82"/>
  <c r="R40" i="82" s="1"/>
  <c r="G66" i="82"/>
  <c r="R67" i="82" s="1"/>
  <c r="L37" i="84"/>
  <c r="B36" i="83"/>
  <c r="B89" i="83" s="1"/>
  <c r="K36" i="82"/>
  <c r="V36" i="82" s="1"/>
  <c r="K62" i="82"/>
  <c r="V63" i="82" s="1"/>
  <c r="F35" i="84"/>
  <c r="B34" i="111"/>
  <c r="E34" i="82"/>
  <c r="P34" i="82" s="1"/>
  <c r="E60" i="82"/>
  <c r="P61" i="82" s="1"/>
  <c r="D52" i="84"/>
  <c r="B51" i="97"/>
  <c r="B104" i="97" s="1"/>
  <c r="C51" i="82"/>
  <c r="N51" i="82" s="1"/>
  <c r="C77" i="82"/>
  <c r="N78" i="82" s="1"/>
  <c r="G49" i="84"/>
  <c r="B48" i="118"/>
  <c r="B101" i="118" s="1"/>
  <c r="F48" i="82"/>
  <c r="Q48" i="82" s="1"/>
  <c r="F74" i="82"/>
  <c r="Q75" i="82" s="1"/>
  <c r="J46" i="84"/>
  <c r="B45" i="139"/>
  <c r="I45" i="82"/>
  <c r="T45" i="82" s="1"/>
  <c r="I71" i="82"/>
  <c r="T72" i="82" s="1"/>
  <c r="D44" i="84"/>
  <c r="B43" i="97"/>
  <c r="C43" i="82"/>
  <c r="N43" i="82" s="1"/>
  <c r="C69" i="82"/>
  <c r="N70" i="82" s="1"/>
  <c r="G41" i="84"/>
  <c r="B40" i="118"/>
  <c r="F40" i="82"/>
  <c r="Q40" i="82" s="1"/>
  <c r="F66" i="82"/>
  <c r="Q67" i="82" s="1"/>
  <c r="J38" i="84"/>
  <c r="B37" i="139"/>
  <c r="I37" i="82"/>
  <c r="T37" i="82" s="1"/>
  <c r="I63" i="82"/>
  <c r="T64" i="82" s="1"/>
  <c r="E35" i="84"/>
  <c r="B34" i="106"/>
  <c r="B59" i="106" s="1"/>
  <c r="D59" i="106" s="1"/>
  <c r="D34" i="82"/>
  <c r="O34" i="82" s="1"/>
  <c r="D60" i="82"/>
  <c r="O61" i="82" s="1"/>
  <c r="H53" i="84"/>
  <c r="B52" i="125"/>
  <c r="G52" i="82"/>
  <c r="R52" i="82" s="1"/>
  <c r="J51" i="84"/>
  <c r="B50" i="139"/>
  <c r="I76" i="82"/>
  <c r="T77" i="82" s="1"/>
  <c r="I50" i="82"/>
  <c r="T50" i="82" s="1"/>
  <c r="L49" i="84"/>
  <c r="B48" i="83"/>
  <c r="B101" i="83" s="1"/>
  <c r="B152" i="83" s="1"/>
  <c r="K74" i="82"/>
  <c r="V75" i="82" s="1"/>
  <c r="K48" i="82"/>
  <c r="V48" i="82" s="1"/>
  <c r="E48" i="84"/>
  <c r="B47" i="106"/>
  <c r="B72" i="106" s="1"/>
  <c r="D72" i="106" s="1"/>
  <c r="D73" i="82"/>
  <c r="O74" i="82" s="1"/>
  <c r="D47" i="82"/>
  <c r="O47" i="82" s="1"/>
  <c r="G46" i="84"/>
  <c r="B45" i="118"/>
  <c r="F71" i="82"/>
  <c r="Q72" i="82" s="1"/>
  <c r="F45" i="82"/>
  <c r="Q45" i="82" s="1"/>
  <c r="I44" i="84"/>
  <c r="B43" i="132"/>
  <c r="H69" i="82"/>
  <c r="S70" i="82" s="1"/>
  <c r="H43" i="82"/>
  <c r="S43" i="82" s="1"/>
  <c r="K42" i="84"/>
  <c r="B41" i="146"/>
  <c r="B94" i="146" s="1"/>
  <c r="J67" i="82"/>
  <c r="U68" i="82" s="1"/>
  <c r="J41" i="82"/>
  <c r="U41" i="82" s="1"/>
  <c r="D41" i="84"/>
  <c r="B40" i="97"/>
  <c r="B93" i="97" s="1"/>
  <c r="C66" i="82"/>
  <c r="N67" i="82" s="1"/>
  <c r="C40" i="82"/>
  <c r="N40" i="82" s="1"/>
  <c r="I36" i="84"/>
  <c r="B35" i="132"/>
  <c r="H61" i="82"/>
  <c r="S62" i="82" s="1"/>
  <c r="H35" i="82"/>
  <c r="S35" i="82" s="1"/>
  <c r="F53" i="84"/>
  <c r="B52" i="111"/>
  <c r="B105" i="111" s="1"/>
  <c r="E52" i="82"/>
  <c r="P52" i="82" s="1"/>
  <c r="G52" i="84"/>
  <c r="B51" i="118"/>
  <c r="B104" i="118" s="1"/>
  <c r="F51" i="82"/>
  <c r="Q51" i="82" s="1"/>
  <c r="F77" i="82"/>
  <c r="Q78" i="82" s="1"/>
  <c r="H51" i="84"/>
  <c r="B50" i="125"/>
  <c r="B103" i="125" s="1"/>
  <c r="G50" i="82"/>
  <c r="R50" i="82" s="1"/>
  <c r="G76" i="82"/>
  <c r="R77" i="82" s="1"/>
  <c r="I50" i="84"/>
  <c r="B49" i="132"/>
  <c r="H49" i="82"/>
  <c r="S49" i="82" s="1"/>
  <c r="H75" i="82"/>
  <c r="S76" i="82" s="1"/>
  <c r="J49" i="84"/>
  <c r="B48" i="139"/>
  <c r="I48" i="82"/>
  <c r="T48" i="82" s="1"/>
  <c r="I74" i="82"/>
  <c r="T75" i="82" s="1"/>
  <c r="K48" i="84"/>
  <c r="B47" i="146"/>
  <c r="J47" i="82"/>
  <c r="U47" i="82" s="1"/>
  <c r="J73" i="82"/>
  <c r="U74" i="82" s="1"/>
  <c r="L47" i="84"/>
  <c r="B46" i="83"/>
  <c r="B99" i="83" s="1"/>
  <c r="K46" i="82"/>
  <c r="V46" i="82" s="1"/>
  <c r="K72" i="82"/>
  <c r="V73" i="82" s="1"/>
  <c r="D47" i="84"/>
  <c r="B46" i="97"/>
  <c r="B99" i="97" s="1"/>
  <c r="C46" i="82"/>
  <c r="N46" i="82" s="1"/>
  <c r="C72" i="82"/>
  <c r="N73" i="82" s="1"/>
  <c r="E46" i="84"/>
  <c r="B45" i="106"/>
  <c r="B70" i="106" s="1"/>
  <c r="D70" i="106" s="1"/>
  <c r="D45" i="82"/>
  <c r="O45" i="82" s="1"/>
  <c r="D71" i="82"/>
  <c r="O72" i="82" s="1"/>
  <c r="F45" i="84"/>
  <c r="B44" i="111"/>
  <c r="B97" i="111" s="1"/>
  <c r="E44" i="82"/>
  <c r="P44" i="82" s="1"/>
  <c r="E70" i="82"/>
  <c r="P71" i="82" s="1"/>
  <c r="G44" i="84"/>
  <c r="B43" i="118"/>
  <c r="F43" i="82"/>
  <c r="Q43" i="82" s="1"/>
  <c r="F69" i="82"/>
  <c r="Q70" i="82" s="1"/>
  <c r="H43" i="84"/>
  <c r="B42" i="125"/>
  <c r="B95" i="125" s="1"/>
  <c r="G42" i="82"/>
  <c r="R42" i="82" s="1"/>
  <c r="G68" i="82"/>
  <c r="R69" i="82" s="1"/>
  <c r="I42" i="84"/>
  <c r="B41" i="132"/>
  <c r="H41" i="82"/>
  <c r="S41" i="82" s="1"/>
  <c r="H67" i="82"/>
  <c r="S68" i="82" s="1"/>
  <c r="J41" i="84"/>
  <c r="B40" i="139"/>
  <c r="I40" i="82"/>
  <c r="T40" i="82" s="1"/>
  <c r="I66" i="82"/>
  <c r="T67" i="82" s="1"/>
  <c r="K40" i="84"/>
  <c r="B39" i="146"/>
  <c r="J39" i="82"/>
  <c r="U39" i="82" s="1"/>
  <c r="J65" i="82"/>
  <c r="U66" i="82" s="1"/>
  <c r="L39" i="84"/>
  <c r="B38" i="83"/>
  <c r="B91" i="83" s="1"/>
  <c r="K38" i="82"/>
  <c r="V38" i="82" s="1"/>
  <c r="K64" i="82"/>
  <c r="V65" i="82" s="1"/>
  <c r="D39" i="84"/>
  <c r="B38" i="97"/>
  <c r="B91" i="97" s="1"/>
  <c r="C38" i="82"/>
  <c r="N38" i="82" s="1"/>
  <c r="C64" i="82"/>
  <c r="N65" i="82" s="1"/>
  <c r="E38" i="84"/>
  <c r="B37" i="106"/>
  <c r="B62" i="106" s="1"/>
  <c r="D62" i="106" s="1"/>
  <c r="D37" i="82"/>
  <c r="O37" i="82" s="1"/>
  <c r="D63" i="82"/>
  <c r="O64" i="82" s="1"/>
  <c r="F37" i="84"/>
  <c r="B36" i="111"/>
  <c r="B89" i="111" s="1"/>
  <c r="E36" i="82"/>
  <c r="P36" i="82" s="1"/>
  <c r="E62" i="82"/>
  <c r="P63" i="82" s="1"/>
  <c r="G36" i="84"/>
  <c r="B35" i="118"/>
  <c r="B88" i="118" s="1"/>
  <c r="F35" i="82"/>
  <c r="Q35" i="82" s="1"/>
  <c r="F61" i="82"/>
  <c r="Q62" i="82" s="1"/>
  <c r="H35" i="84"/>
  <c r="B34" i="125"/>
  <c r="B87" i="125" s="1"/>
  <c r="G34" i="82"/>
  <c r="R34" i="82" s="1"/>
  <c r="G60" i="82"/>
  <c r="R61" i="82" s="1"/>
  <c r="I34" i="84"/>
  <c r="B33" i="132"/>
  <c r="H33" i="82"/>
  <c r="S33" i="82" s="1"/>
  <c r="H59" i="82"/>
  <c r="S60" i="82" s="1"/>
  <c r="J33" i="84"/>
  <c r="B32" i="139"/>
  <c r="I32" i="82"/>
  <c r="T32" i="82" s="1"/>
  <c r="I58" i="82"/>
  <c r="C50" i="84"/>
  <c r="B75" i="82"/>
  <c r="M75" i="82" s="1"/>
  <c r="B49" i="82"/>
  <c r="M49" i="82" s="1"/>
  <c r="C49" i="84"/>
  <c r="B74" i="82"/>
  <c r="M74" i="82" s="1"/>
  <c r="B48" i="82"/>
  <c r="M48" i="82" s="1"/>
  <c r="C48" i="84"/>
  <c r="B73" i="82"/>
  <c r="M73" i="82" s="1"/>
  <c r="B47" i="82"/>
  <c r="M47" i="82" s="1"/>
  <c r="C38" i="84"/>
  <c r="B37" i="82"/>
  <c r="M37" i="82" s="1"/>
  <c r="B63" i="82"/>
  <c r="M63" i="82" s="1"/>
  <c r="C53" i="84"/>
  <c r="B52" i="82"/>
  <c r="M52" i="82" s="1"/>
  <c r="C45" i="84"/>
  <c r="B70" i="82"/>
  <c r="M70" i="82" s="1"/>
  <c r="B44" i="82"/>
  <c r="M44" i="82" s="1"/>
  <c r="C37" i="84"/>
  <c r="B36" i="82"/>
  <c r="M36" i="82" s="1"/>
  <c r="B62" i="82"/>
  <c r="M62" i="82" s="1"/>
  <c r="C42" i="84"/>
  <c r="B67" i="82"/>
  <c r="M67" i="82" s="1"/>
  <c r="B41" i="82"/>
  <c r="M41" i="82" s="1"/>
  <c r="C39" i="84"/>
  <c r="B64" i="82"/>
  <c r="M64" i="82" s="1"/>
  <c r="B38" i="82"/>
  <c r="M38" i="82" s="1"/>
  <c r="C34" i="84"/>
  <c r="B33" i="82"/>
  <c r="M33" i="82" s="1"/>
  <c r="B59" i="82"/>
  <c r="M59" i="82" s="1"/>
  <c r="C41" i="84"/>
  <c r="B66" i="82"/>
  <c r="M66" i="82" s="1"/>
  <c r="B40" i="82"/>
  <c r="M40" i="82" s="1"/>
  <c r="C40" i="84"/>
  <c r="B65" i="82"/>
  <c r="M65" i="82" s="1"/>
  <c r="B39" i="82"/>
  <c r="M39" i="82" s="1"/>
  <c r="C47" i="84"/>
  <c r="B46" i="82"/>
  <c r="M46" i="82" s="1"/>
  <c r="B72" i="82"/>
  <c r="M72" i="82" s="1"/>
  <c r="C46" i="84"/>
  <c r="B71" i="82"/>
  <c r="M71" i="82" s="1"/>
  <c r="B45" i="82"/>
  <c r="M45" i="82" s="1"/>
  <c r="C52" i="84"/>
  <c r="B77" i="82"/>
  <c r="M77" i="82" s="1"/>
  <c r="B51" i="82"/>
  <c r="M51" i="82" s="1"/>
  <c r="C44" i="84"/>
  <c r="B43" i="82"/>
  <c r="M43" i="82" s="1"/>
  <c r="B69" i="82"/>
  <c r="M69" i="82" s="1"/>
  <c r="C36" i="84"/>
  <c r="B61" i="82"/>
  <c r="M61" i="82" s="1"/>
  <c r="B35" i="82"/>
  <c r="M35" i="82" s="1"/>
  <c r="C51" i="84"/>
  <c r="B76" i="82"/>
  <c r="M76" i="82" s="1"/>
  <c r="B50" i="82"/>
  <c r="M50" i="82" s="1"/>
  <c r="C43" i="84"/>
  <c r="B68" i="82"/>
  <c r="M68" i="82" s="1"/>
  <c r="B42" i="82"/>
  <c r="M42" i="82" s="1"/>
  <c r="C35" i="84"/>
  <c r="B60" i="82"/>
  <c r="M60" i="82" s="1"/>
  <c r="B34" i="82"/>
  <c r="M34" i="82" s="1"/>
  <c r="C33" i="84"/>
  <c r="B32" i="82"/>
  <c r="M32" i="82" s="1"/>
  <c r="B58" i="82"/>
  <c r="M58" i="82" s="1"/>
  <c r="U24" i="82"/>
  <c r="J126" i="82"/>
  <c r="O22" i="82"/>
  <c r="S18" i="82"/>
  <c r="V15" i="82"/>
  <c r="Q12" i="82"/>
  <c r="S10" i="82"/>
  <c r="V7" i="82"/>
  <c r="Q27" i="82"/>
  <c r="U23" i="82"/>
  <c r="J125" i="82"/>
  <c r="P20" i="82"/>
  <c r="S17" i="82"/>
  <c r="N14" i="82"/>
  <c r="Q11" i="82"/>
  <c r="S9" i="82"/>
  <c r="R25" i="82"/>
  <c r="U22" i="82"/>
  <c r="N21" i="82"/>
  <c r="Q18" i="82"/>
  <c r="T15" i="82"/>
  <c r="N13" i="82"/>
  <c r="O12" i="82"/>
  <c r="R9" i="82"/>
  <c r="O27" i="82"/>
  <c r="P26" i="82"/>
  <c r="E128" i="82"/>
  <c r="Q25" i="82"/>
  <c r="R24" i="82"/>
  <c r="S23" i="82"/>
  <c r="T22" i="82"/>
  <c r="U21" i="82"/>
  <c r="V20" i="82"/>
  <c r="N20" i="82"/>
  <c r="O19" i="82"/>
  <c r="P18" i="82"/>
  <c r="Q17" i="82"/>
  <c r="R16" i="82"/>
  <c r="S15" i="82"/>
  <c r="T14" i="82"/>
  <c r="U13" i="82"/>
  <c r="V12" i="82"/>
  <c r="N12" i="82"/>
  <c r="O11" i="82"/>
  <c r="P10" i="82"/>
  <c r="Q9" i="82"/>
  <c r="R8" i="82"/>
  <c r="S7" i="82"/>
  <c r="V27" i="82"/>
  <c r="N27" i="82"/>
  <c r="O26" i="82"/>
  <c r="P25" i="82"/>
  <c r="Q24" i="82"/>
  <c r="R23" i="82"/>
  <c r="S22" i="82"/>
  <c r="T21" i="82"/>
  <c r="U20" i="82"/>
  <c r="V19" i="82"/>
  <c r="N19" i="82"/>
  <c r="O18" i="82"/>
  <c r="P17" i="82"/>
  <c r="Q16" i="82"/>
  <c r="R15" i="82"/>
  <c r="S14" i="82"/>
  <c r="T13" i="82"/>
  <c r="U12" i="82"/>
  <c r="J114" i="82"/>
  <c r="V11" i="82"/>
  <c r="N11" i="82"/>
  <c r="O10" i="82"/>
  <c r="P9" i="82"/>
  <c r="Q8" i="82"/>
  <c r="R7" i="82"/>
  <c r="R27" i="82"/>
  <c r="T25" i="82"/>
  <c r="N23" i="82"/>
  <c r="P21" i="82"/>
  <c r="R19" i="82"/>
  <c r="U16" i="82"/>
  <c r="O14" i="82"/>
  <c r="T9" i="82"/>
  <c r="N7" i="82"/>
  <c r="T24" i="82"/>
  <c r="O21" i="82"/>
  <c r="R18" i="82"/>
  <c r="U15" i="82"/>
  <c r="O13" i="82"/>
  <c r="R10" i="82"/>
  <c r="U7" i="82"/>
  <c r="P27" i="82"/>
  <c r="S24" i="82"/>
  <c r="V21" i="82"/>
  <c r="O20" i="82"/>
  <c r="R17" i="82"/>
  <c r="U14" i="82"/>
  <c r="P11" i="82"/>
  <c r="S8" i="82"/>
  <c r="U27" i="82"/>
  <c r="N26" i="82"/>
  <c r="P24" i="82"/>
  <c r="R22" i="82"/>
  <c r="T20" i="82"/>
  <c r="U19" i="82"/>
  <c r="J121" i="82"/>
  <c r="N18" i="82"/>
  <c r="P16" i="82"/>
  <c r="R14" i="82"/>
  <c r="U11" i="82"/>
  <c r="N10" i="82"/>
  <c r="P8" i="82"/>
  <c r="T27" i="82"/>
  <c r="U26" i="82"/>
  <c r="V25" i="82"/>
  <c r="N25" i="82"/>
  <c r="O24" i="82"/>
  <c r="P23" i="82"/>
  <c r="Q22" i="82"/>
  <c r="R21" i="82"/>
  <c r="S20" i="82"/>
  <c r="T19" i="82"/>
  <c r="U18" i="82"/>
  <c r="V17" i="82"/>
  <c r="N17" i="82"/>
  <c r="O16" i="82"/>
  <c r="P15" i="82"/>
  <c r="Q14" i="82"/>
  <c r="R13" i="82"/>
  <c r="S12" i="82"/>
  <c r="T11" i="82"/>
  <c r="U10" i="82"/>
  <c r="V9" i="82"/>
  <c r="N9" i="82"/>
  <c r="O8" i="82"/>
  <c r="P7" i="82"/>
  <c r="S26" i="82"/>
  <c r="V23" i="82"/>
  <c r="Q20" i="82"/>
  <c r="T17" i="82"/>
  <c r="N15" i="82"/>
  <c r="P13" i="82"/>
  <c r="R11" i="82"/>
  <c r="U8" i="82"/>
  <c r="R26" i="82"/>
  <c r="S25" i="82"/>
  <c r="V22" i="82"/>
  <c r="N22" i="82"/>
  <c r="Q19" i="82"/>
  <c r="T16" i="82"/>
  <c r="V14" i="82"/>
  <c r="P12" i="82"/>
  <c r="T8" i="82"/>
  <c r="Q26" i="82"/>
  <c r="T23" i="82"/>
  <c r="P19" i="82"/>
  <c r="S16" i="82"/>
  <c r="V13" i="82"/>
  <c r="Q10" i="82"/>
  <c r="T7" i="82"/>
  <c r="V26" i="82"/>
  <c r="O25" i="82"/>
  <c r="Q23" i="82"/>
  <c r="S21" i="82"/>
  <c r="V18" i="82"/>
  <c r="O17" i="82"/>
  <c r="Q15" i="82"/>
  <c r="S13" i="82"/>
  <c r="T12" i="82"/>
  <c r="V10" i="82"/>
  <c r="O9" i="82"/>
  <c r="Q7" i="82"/>
  <c r="S27" i="82"/>
  <c r="H129" i="82"/>
  <c r="T26" i="82"/>
  <c r="U25" i="82"/>
  <c r="J127" i="82"/>
  <c r="V24" i="82"/>
  <c r="N24" i="82"/>
  <c r="C126" i="82"/>
  <c r="O23" i="82"/>
  <c r="P22" i="82"/>
  <c r="E124" i="82"/>
  <c r="Q21" i="82"/>
  <c r="R20" i="82"/>
  <c r="G122" i="82"/>
  <c r="S19" i="82"/>
  <c r="T18" i="82"/>
  <c r="I120" i="82"/>
  <c r="U17" i="82"/>
  <c r="V16" i="82"/>
  <c r="K118" i="82"/>
  <c r="N16" i="82"/>
  <c r="O15" i="82"/>
  <c r="D117" i="82"/>
  <c r="P14" i="82"/>
  <c r="Q13" i="82"/>
  <c r="F115" i="82"/>
  <c r="R12" i="82"/>
  <c r="S11" i="82"/>
  <c r="H113" i="82"/>
  <c r="T10" i="82"/>
  <c r="U9" i="82"/>
  <c r="J111" i="82"/>
  <c r="V8" i="82"/>
  <c r="N8" i="82"/>
  <c r="C110" i="82"/>
  <c r="O7" i="82"/>
  <c r="B111" i="146"/>
  <c r="B112" i="146"/>
  <c r="B113" i="146"/>
  <c r="B116" i="146"/>
  <c r="B117" i="146"/>
  <c r="B121" i="146"/>
  <c r="B127" i="146"/>
  <c r="B128" i="146"/>
  <c r="B90" i="146"/>
  <c r="B102" i="146"/>
  <c r="B130" i="146"/>
  <c r="B131" i="146"/>
  <c r="D6" i="139"/>
  <c r="D7" i="139"/>
  <c r="D8" i="139"/>
  <c r="D9" i="139"/>
  <c r="D10" i="139"/>
  <c r="D11" i="139"/>
  <c r="D12" i="139"/>
  <c r="D13" i="139"/>
  <c r="D14" i="139"/>
  <c r="D15" i="139"/>
  <c r="D16" i="139"/>
  <c r="D17" i="139"/>
  <c r="D18" i="139"/>
  <c r="D19" i="139"/>
  <c r="D20" i="139"/>
  <c r="D21" i="139"/>
  <c r="D22" i="139"/>
  <c r="D23" i="139"/>
  <c r="D24" i="139"/>
  <c r="D25" i="139"/>
  <c r="D26" i="139"/>
  <c r="B111" i="139"/>
  <c r="B112" i="139"/>
  <c r="B113" i="139"/>
  <c r="B114" i="139"/>
  <c r="B115" i="139"/>
  <c r="B116" i="139"/>
  <c r="B117" i="139"/>
  <c r="B118" i="139"/>
  <c r="B119" i="139"/>
  <c r="B120" i="139"/>
  <c r="B121" i="139"/>
  <c r="B122" i="139"/>
  <c r="B123" i="139"/>
  <c r="B124" i="139"/>
  <c r="B125" i="139"/>
  <c r="B126" i="139"/>
  <c r="B127" i="139"/>
  <c r="B128" i="139"/>
  <c r="B129" i="139"/>
  <c r="B130" i="139"/>
  <c r="B131" i="139"/>
  <c r="B111" i="132"/>
  <c r="B112" i="132"/>
  <c r="B113" i="132"/>
  <c r="B114" i="132"/>
  <c r="B115" i="132"/>
  <c r="B116" i="132"/>
  <c r="B117" i="132"/>
  <c r="B118" i="132"/>
  <c r="B119" i="132"/>
  <c r="B120" i="132"/>
  <c r="B121" i="132"/>
  <c r="B122" i="132"/>
  <c r="B123" i="132"/>
  <c r="B124" i="132"/>
  <c r="B125" i="132"/>
  <c r="B126" i="132"/>
  <c r="B127" i="132"/>
  <c r="B128" i="132"/>
  <c r="B129" i="132"/>
  <c r="B130" i="132"/>
  <c r="B131" i="132"/>
  <c r="B111" i="125"/>
  <c r="B115" i="125"/>
  <c r="B119" i="125"/>
  <c r="B123" i="125"/>
  <c r="B127" i="125"/>
  <c r="B131" i="125"/>
  <c r="B92" i="125"/>
  <c r="B102" i="125"/>
  <c r="B112" i="125"/>
  <c r="B113" i="125"/>
  <c r="B114" i="125"/>
  <c r="B116" i="125"/>
  <c r="B117" i="125"/>
  <c r="B118" i="125"/>
  <c r="B120" i="125"/>
  <c r="B121" i="125"/>
  <c r="B122" i="125"/>
  <c r="B124" i="125"/>
  <c r="B125" i="125"/>
  <c r="B126" i="125"/>
  <c r="B128" i="125"/>
  <c r="B129" i="125"/>
  <c r="B130" i="125"/>
  <c r="B85" i="118"/>
  <c r="B90" i="118"/>
  <c r="B111" i="118"/>
  <c r="B112" i="118"/>
  <c r="B113" i="118"/>
  <c r="B114" i="118"/>
  <c r="B115" i="118"/>
  <c r="B116" i="118"/>
  <c r="B117" i="118"/>
  <c r="B118" i="118"/>
  <c r="B119" i="118"/>
  <c r="B120" i="118"/>
  <c r="B121" i="118"/>
  <c r="B122" i="118"/>
  <c r="B123" i="118"/>
  <c r="B124" i="118"/>
  <c r="B125" i="118"/>
  <c r="B126" i="118"/>
  <c r="B127" i="118"/>
  <c r="B128" i="118"/>
  <c r="B129" i="118"/>
  <c r="B130" i="118"/>
  <c r="B131" i="118"/>
  <c r="B115" i="111"/>
  <c r="B119" i="111"/>
  <c r="B120" i="111"/>
  <c r="B131" i="111"/>
  <c r="B114" i="106"/>
  <c r="B115" i="106"/>
  <c r="B118" i="106"/>
  <c r="B122" i="106"/>
  <c r="B123" i="106"/>
  <c r="B126" i="106"/>
  <c r="B130" i="106"/>
  <c r="B131" i="106"/>
  <c r="B129" i="106"/>
  <c r="B128" i="106"/>
  <c r="B127" i="106"/>
  <c r="B124" i="106"/>
  <c r="B121" i="106"/>
  <c r="B120" i="106"/>
  <c r="B119" i="106"/>
  <c r="B116" i="106"/>
  <c r="B113" i="106"/>
  <c r="B112" i="106"/>
  <c r="B111" i="106"/>
  <c r="B103" i="106"/>
  <c r="B92" i="106"/>
  <c r="D50" i="106"/>
  <c r="D39" i="106"/>
  <c r="B131" i="97"/>
  <c r="B130" i="97"/>
  <c r="D24" i="97"/>
  <c r="B129" i="97"/>
  <c r="B128" i="97"/>
  <c r="B127" i="97"/>
  <c r="B125" i="97"/>
  <c r="B124" i="97"/>
  <c r="B122" i="97"/>
  <c r="D16" i="97"/>
  <c r="B121" i="97"/>
  <c r="B120" i="97"/>
  <c r="B119" i="97"/>
  <c r="D13" i="97"/>
  <c r="B118" i="97"/>
  <c r="B117" i="97"/>
  <c r="B116" i="97"/>
  <c r="B115" i="97"/>
  <c r="B111" i="97"/>
  <c r="B92" i="97"/>
  <c r="D25" i="97"/>
  <c r="D23" i="97"/>
  <c r="D22" i="97"/>
  <c r="D20" i="97"/>
  <c r="D19" i="97"/>
  <c r="D17" i="97"/>
  <c r="D14" i="97"/>
  <c r="D12" i="97"/>
  <c r="D11" i="97"/>
  <c r="D10" i="97"/>
  <c r="D6" i="97"/>
  <c r="B85" i="90"/>
  <c r="B109" i="90"/>
  <c r="D109" i="90" s="1"/>
  <c r="B110" i="90"/>
  <c r="D110" i="90" s="1"/>
  <c r="B112" i="90"/>
  <c r="B114" i="90"/>
  <c r="B116" i="90"/>
  <c r="B117" i="90"/>
  <c r="B118" i="90"/>
  <c r="B122" i="90"/>
  <c r="B124" i="90"/>
  <c r="B128" i="90"/>
  <c r="B147" i="83"/>
  <c r="B149" i="83"/>
  <c r="B150" i="83"/>
  <c r="B68" i="83"/>
  <c r="D68" i="83" s="1"/>
  <c r="D43" i="83"/>
  <c r="D6" i="83"/>
  <c r="D7" i="83"/>
  <c r="D8" i="83"/>
  <c r="D9" i="83"/>
  <c r="D10" i="83"/>
  <c r="D11" i="83"/>
  <c r="D12" i="83"/>
  <c r="D13" i="83"/>
  <c r="D14" i="83"/>
  <c r="D15" i="83"/>
  <c r="D16" i="83"/>
  <c r="D17" i="83"/>
  <c r="D18" i="83"/>
  <c r="D19" i="83"/>
  <c r="D20" i="83"/>
  <c r="D21" i="83"/>
  <c r="D22" i="83"/>
  <c r="D23" i="83"/>
  <c r="D24" i="83"/>
  <c r="D25" i="83"/>
  <c r="D26" i="83"/>
  <c r="B115" i="82" l="1"/>
  <c r="B74" i="83"/>
  <c r="D74" i="83" s="1"/>
  <c r="C117" i="82"/>
  <c r="N117" i="82" s="1"/>
  <c r="B67" i="83"/>
  <c r="D67" i="83" s="1"/>
  <c r="C128" i="82"/>
  <c r="N128" i="82" s="1"/>
  <c r="H120" i="82"/>
  <c r="H66" i="85" s="1"/>
  <c r="R66" i="85" s="1"/>
  <c r="D42" i="83"/>
  <c r="B94" i="106"/>
  <c r="F117" i="82"/>
  <c r="Q117" i="82" s="1"/>
  <c r="B99" i="106"/>
  <c r="C112" i="82"/>
  <c r="C58" i="85" s="1"/>
  <c r="M58" i="85" s="1"/>
  <c r="D124" i="82"/>
  <c r="D70" i="85" s="1"/>
  <c r="N70" i="85" s="1"/>
  <c r="B77" i="83"/>
  <c r="D77" i="83" s="1"/>
  <c r="I127" i="82"/>
  <c r="I73" i="85" s="1"/>
  <c r="S73" i="85" s="1"/>
  <c r="D120" i="82"/>
  <c r="E71" i="84" s="1"/>
  <c r="F126" i="82"/>
  <c r="F72" i="85" s="1"/>
  <c r="P72" i="85" s="1"/>
  <c r="K111" i="82"/>
  <c r="L62" i="84" s="1"/>
  <c r="D47" i="106"/>
  <c r="D34" i="106"/>
  <c r="F109" i="82"/>
  <c r="Q109" i="82" s="1"/>
  <c r="I118" i="82"/>
  <c r="T118" i="82" s="1"/>
  <c r="G115" i="82"/>
  <c r="G140" i="82" s="1"/>
  <c r="K127" i="82"/>
  <c r="K73" i="85" s="1"/>
  <c r="U73" i="85" s="1"/>
  <c r="K129" i="82"/>
  <c r="V129" i="82" s="1"/>
  <c r="D49" i="83"/>
  <c r="H122" i="82"/>
  <c r="H68" i="85" s="1"/>
  <c r="R68" i="85" s="1"/>
  <c r="G125" i="82"/>
  <c r="G71" i="85" s="1"/>
  <c r="Q71" i="85" s="1"/>
  <c r="D33" i="83"/>
  <c r="I115" i="82"/>
  <c r="I61" i="85" s="1"/>
  <c r="S61" i="85" s="1"/>
  <c r="H127" i="82"/>
  <c r="S127" i="82" s="1"/>
  <c r="E117" i="82"/>
  <c r="P117" i="82" s="1"/>
  <c r="F110" i="82"/>
  <c r="F56" i="85" s="1"/>
  <c r="P56" i="85" s="1"/>
  <c r="H111" i="82"/>
  <c r="H57" i="85" s="1"/>
  <c r="R57" i="85" s="1"/>
  <c r="F129" i="82"/>
  <c r="F75" i="85" s="1"/>
  <c r="P75" i="85" s="1"/>
  <c r="B70" i="83"/>
  <c r="D70" i="83" s="1"/>
  <c r="K116" i="82"/>
  <c r="V116" i="82" s="1"/>
  <c r="K123" i="82"/>
  <c r="L74" i="84" s="1"/>
  <c r="G120" i="82"/>
  <c r="G66" i="85" s="1"/>
  <c r="Q66" i="85" s="1"/>
  <c r="C115" i="82"/>
  <c r="C61" i="85" s="1"/>
  <c r="M61" i="85" s="1"/>
  <c r="I124" i="82"/>
  <c r="I70" i="85" s="1"/>
  <c r="S70" i="85" s="1"/>
  <c r="D52" i="83"/>
  <c r="B100" i="106"/>
  <c r="H118" i="82"/>
  <c r="I69" i="84" s="1"/>
  <c r="I113" i="82"/>
  <c r="I59" i="85" s="1"/>
  <c r="S59" i="85" s="1"/>
  <c r="I129" i="82"/>
  <c r="T129" i="82" s="1"/>
  <c r="H115" i="82"/>
  <c r="S115" i="82" s="1"/>
  <c r="D127" i="82"/>
  <c r="O127" i="82" s="1"/>
  <c r="D126" i="82"/>
  <c r="O126" i="82" s="1"/>
  <c r="E113" i="82"/>
  <c r="E138" i="82" s="1"/>
  <c r="G114" i="82"/>
  <c r="G60" i="85" s="1"/>
  <c r="Q60" i="85" s="1"/>
  <c r="C129" i="82"/>
  <c r="N129" i="82" s="1"/>
  <c r="B87" i="106"/>
  <c r="D113" i="82"/>
  <c r="D138" i="82" s="1"/>
  <c r="H121" i="82"/>
  <c r="S121" i="82" s="1"/>
  <c r="G109" i="82"/>
  <c r="R109" i="82" s="1"/>
  <c r="H109" i="82"/>
  <c r="I60" i="84" s="1"/>
  <c r="I125" i="82"/>
  <c r="J76" i="84" s="1"/>
  <c r="F120" i="82"/>
  <c r="F66" i="85" s="1"/>
  <c r="P66" i="85" s="1"/>
  <c r="D45" i="83"/>
  <c r="I109" i="82"/>
  <c r="I55" i="85" s="1"/>
  <c r="S55" i="85" s="1"/>
  <c r="C119" i="82"/>
  <c r="C144" i="82" s="1"/>
  <c r="G116" i="82"/>
  <c r="G141" i="82" s="1"/>
  <c r="E126" i="82"/>
  <c r="P126" i="82" s="1"/>
  <c r="J116" i="82"/>
  <c r="J141" i="82" s="1"/>
  <c r="J109" i="82"/>
  <c r="J55" i="85" s="1"/>
  <c r="T55" i="85" s="1"/>
  <c r="F113" i="82"/>
  <c r="Q113" i="82" s="1"/>
  <c r="B97" i="106"/>
  <c r="K120" i="82"/>
  <c r="V120" i="82" s="1"/>
  <c r="C124" i="82"/>
  <c r="C70" i="85" s="1"/>
  <c r="M70" i="85" s="1"/>
  <c r="D110" i="82"/>
  <c r="D135" i="82" s="1"/>
  <c r="F124" i="82"/>
  <c r="Q124" i="82" s="1"/>
  <c r="B89" i="106"/>
  <c r="J120" i="82"/>
  <c r="J145" i="82" s="1"/>
  <c r="D115" i="82"/>
  <c r="D140" i="82" s="1"/>
  <c r="E119" i="82"/>
  <c r="F70" i="84" s="1"/>
  <c r="H124" i="82"/>
  <c r="H149" i="82" s="1"/>
  <c r="G127" i="82"/>
  <c r="H78" i="84" s="1"/>
  <c r="E122" i="82"/>
  <c r="P122" i="82" s="1"/>
  <c r="P58" i="82"/>
  <c r="P59" i="82"/>
  <c r="B69" i="83"/>
  <c r="D69" i="83" s="1"/>
  <c r="C118" i="82"/>
  <c r="N118" i="82" s="1"/>
  <c r="R59" i="82"/>
  <c r="R58" i="82"/>
  <c r="S59" i="82"/>
  <c r="S58" i="82"/>
  <c r="O58" i="82"/>
  <c r="O59" i="82"/>
  <c r="T58" i="82"/>
  <c r="T59" i="82"/>
  <c r="V58" i="82"/>
  <c r="V59" i="82"/>
  <c r="N58" i="82"/>
  <c r="N59" i="82"/>
  <c r="Q59" i="82"/>
  <c r="Q58" i="82"/>
  <c r="D40" i="83"/>
  <c r="B61" i="83"/>
  <c r="D61" i="83" s="1"/>
  <c r="U59" i="82"/>
  <c r="U58" i="82"/>
  <c r="J128" i="82"/>
  <c r="U128" i="82" s="1"/>
  <c r="B113" i="82"/>
  <c r="M113" i="82" s="1"/>
  <c r="I111" i="82"/>
  <c r="J62" i="84" s="1"/>
  <c r="B112" i="82"/>
  <c r="B58" i="85" s="1"/>
  <c r="L58" i="85" s="1"/>
  <c r="D125" i="82"/>
  <c r="D150" i="82" s="1"/>
  <c r="D51" i="83"/>
  <c r="B139" i="83"/>
  <c r="B76" i="83"/>
  <c r="D76" i="83" s="1"/>
  <c r="B63" i="83"/>
  <c r="D63" i="83" s="1"/>
  <c r="D41" i="106"/>
  <c r="D111" i="82"/>
  <c r="O111" i="82" s="1"/>
  <c r="D47" i="83"/>
  <c r="B62" i="83"/>
  <c r="D62" i="83" s="1"/>
  <c r="D42" i="106"/>
  <c r="K113" i="82"/>
  <c r="L64" i="84" s="1"/>
  <c r="B64" i="83"/>
  <c r="D64" i="83" s="1"/>
  <c r="B72" i="83"/>
  <c r="D72" i="83" s="1"/>
  <c r="D46" i="106"/>
  <c r="I128" i="82"/>
  <c r="I74" i="85" s="1"/>
  <c r="S74" i="85" s="1"/>
  <c r="K112" i="82"/>
  <c r="V112" i="82" s="1"/>
  <c r="F128" i="82"/>
  <c r="G79" i="84" s="1"/>
  <c r="J113" i="82"/>
  <c r="J59" i="85" s="1"/>
  <c r="T59" i="85" s="1"/>
  <c r="I122" i="82"/>
  <c r="I68" i="85" s="1"/>
  <c r="S68" i="85" s="1"/>
  <c r="B124" i="82"/>
  <c r="B149" i="82" s="1"/>
  <c r="B175" i="82" s="1"/>
  <c r="B122" i="82"/>
  <c r="B68" i="85" s="1"/>
  <c r="L68" i="85" s="1"/>
  <c r="B128" i="82"/>
  <c r="B153" i="82" s="1"/>
  <c r="B179" i="82" s="1"/>
  <c r="B121" i="82"/>
  <c r="M121" i="82" s="1"/>
  <c r="B136" i="83"/>
  <c r="D41" i="83"/>
  <c r="F119" i="82"/>
  <c r="G70" i="84" s="1"/>
  <c r="B71" i="83"/>
  <c r="D71" i="83" s="1"/>
  <c r="D48" i="83"/>
  <c r="D38" i="83"/>
  <c r="B57" i="83"/>
  <c r="D57" i="83" s="1"/>
  <c r="B155" i="83"/>
  <c r="B142" i="83"/>
  <c r="D37" i="106"/>
  <c r="K110" i="82"/>
  <c r="K56" i="85" s="1"/>
  <c r="U56" i="85" s="1"/>
  <c r="H125" i="82"/>
  <c r="I76" i="84" s="1"/>
  <c r="G111" i="82"/>
  <c r="R111" i="82" s="1"/>
  <c r="K109" i="82"/>
  <c r="K134" i="82" s="1"/>
  <c r="D45" i="106"/>
  <c r="C114" i="82"/>
  <c r="C60" i="85" s="1"/>
  <c r="M60" i="85" s="1"/>
  <c r="B141" i="83"/>
  <c r="B114" i="82"/>
  <c r="C65" i="84" s="1"/>
  <c r="D46" i="83"/>
  <c r="D32" i="83"/>
  <c r="B140" i="83"/>
  <c r="I116" i="82"/>
  <c r="I62" i="85" s="1"/>
  <c r="S62" i="85" s="1"/>
  <c r="C122" i="82"/>
  <c r="N122" i="82" s="1"/>
  <c r="G126" i="82"/>
  <c r="H77" i="84" s="1"/>
  <c r="K115" i="82"/>
  <c r="V115" i="82" s="1"/>
  <c r="E115" i="82"/>
  <c r="E61" i="85" s="1"/>
  <c r="O61" i="85" s="1"/>
  <c r="H126" i="82"/>
  <c r="I77" i="84" s="1"/>
  <c r="K121" i="82"/>
  <c r="K67" i="85" s="1"/>
  <c r="U67" i="85" s="1"/>
  <c r="H119" i="82"/>
  <c r="H144" i="82" s="1"/>
  <c r="B123" i="82"/>
  <c r="C74" i="84" s="1"/>
  <c r="B111" i="82"/>
  <c r="B136" i="82" s="1"/>
  <c r="D36" i="83"/>
  <c r="D109" i="82"/>
  <c r="E60" i="84" s="1"/>
  <c r="I112" i="82"/>
  <c r="I137" i="82" s="1"/>
  <c r="E116" i="82"/>
  <c r="E62" i="85" s="1"/>
  <c r="O62" i="85" s="1"/>
  <c r="J119" i="82"/>
  <c r="J65" i="85" s="1"/>
  <c r="T65" i="85" s="1"/>
  <c r="F123" i="82"/>
  <c r="G74" i="84" s="1"/>
  <c r="K126" i="82"/>
  <c r="K151" i="82" s="1"/>
  <c r="I121" i="82"/>
  <c r="T121" i="82" s="1"/>
  <c r="F118" i="82"/>
  <c r="G69" i="84" s="1"/>
  <c r="G118" i="82"/>
  <c r="G143" i="82" s="1"/>
  <c r="K122" i="82"/>
  <c r="L73" i="84" s="1"/>
  <c r="B127" i="82"/>
  <c r="B152" i="82" s="1"/>
  <c r="B178" i="82" s="1"/>
  <c r="D118" i="82"/>
  <c r="D64" i="85" s="1"/>
  <c r="N64" i="85" s="1"/>
  <c r="K114" i="82"/>
  <c r="K60" i="85" s="1"/>
  <c r="U60" i="85" s="1"/>
  <c r="D48" i="106"/>
  <c r="H114" i="82"/>
  <c r="H60" i="85" s="1"/>
  <c r="R60" i="85" s="1"/>
  <c r="F111" i="82"/>
  <c r="F57" i="85" s="1"/>
  <c r="P57" i="85" s="1"/>
  <c r="I117" i="82"/>
  <c r="I63" i="85" s="1"/>
  <c r="S63" i="85" s="1"/>
  <c r="F114" i="82"/>
  <c r="G65" i="84" s="1"/>
  <c r="E125" i="82"/>
  <c r="P125" i="82" s="1"/>
  <c r="B110" i="82"/>
  <c r="B56" i="85" s="1"/>
  <c r="L56" i="85" s="1"/>
  <c r="B109" i="82"/>
  <c r="M109" i="82" s="1"/>
  <c r="D44" i="83"/>
  <c r="B116" i="82"/>
  <c r="M116" i="82" s="1"/>
  <c r="D32" i="106"/>
  <c r="D119" i="82"/>
  <c r="O119" i="82" s="1"/>
  <c r="I119" i="82"/>
  <c r="I65" i="85" s="1"/>
  <c r="S65" i="85" s="1"/>
  <c r="C111" i="82"/>
  <c r="C57" i="85" s="1"/>
  <c r="M57" i="85" s="1"/>
  <c r="D122" i="82"/>
  <c r="E73" i="84" s="1"/>
  <c r="I126" i="82"/>
  <c r="T126" i="82" s="1"/>
  <c r="E123" i="82"/>
  <c r="E69" i="85" s="1"/>
  <c r="O69" i="85" s="1"/>
  <c r="J115" i="82"/>
  <c r="K66" i="84" s="1"/>
  <c r="D37" i="97"/>
  <c r="B62" i="97"/>
  <c r="D32" i="146"/>
  <c r="B57" i="146"/>
  <c r="D57" i="146" s="1"/>
  <c r="D36" i="118"/>
  <c r="B61" i="118"/>
  <c r="D61" i="118" s="1"/>
  <c r="D43" i="125"/>
  <c r="B68" i="125"/>
  <c r="D48" i="146"/>
  <c r="B73" i="146"/>
  <c r="D73" i="146" s="1"/>
  <c r="B63" i="125"/>
  <c r="D38" i="125"/>
  <c r="D42" i="97"/>
  <c r="B67" i="97"/>
  <c r="D67" i="97" s="1"/>
  <c r="B98" i="132"/>
  <c r="D45" i="132"/>
  <c r="B70" i="132"/>
  <c r="D70" i="132" s="1"/>
  <c r="D47" i="118"/>
  <c r="B72" i="118"/>
  <c r="D72" i="118" s="1"/>
  <c r="B96" i="125"/>
  <c r="J60" i="85"/>
  <c r="T60" i="85" s="1"/>
  <c r="K65" i="84"/>
  <c r="D129" i="82"/>
  <c r="D154" i="82" s="1"/>
  <c r="B68" i="97"/>
  <c r="D68" i="97" s="1"/>
  <c r="D43" i="97"/>
  <c r="D40" i="125"/>
  <c r="B65" i="125"/>
  <c r="D34" i="146"/>
  <c r="B59" i="146"/>
  <c r="D59" i="146" s="1"/>
  <c r="D38" i="118"/>
  <c r="B63" i="118"/>
  <c r="B72" i="111"/>
  <c r="D72" i="111" s="1"/>
  <c r="D47" i="111"/>
  <c r="B96" i="97"/>
  <c r="D35" i="132"/>
  <c r="B88" i="132"/>
  <c r="B60" i="132"/>
  <c r="D60" i="132" s="1"/>
  <c r="D36" i="97"/>
  <c r="B61" i="97"/>
  <c r="D61" i="97" s="1"/>
  <c r="B99" i="139"/>
  <c r="B71" i="139"/>
  <c r="D46" i="139"/>
  <c r="D41" i="125"/>
  <c r="B66" i="125"/>
  <c r="B58" i="125"/>
  <c r="D33" i="125"/>
  <c r="D48" i="132"/>
  <c r="B101" i="132"/>
  <c r="B73" i="132"/>
  <c r="B93" i="106"/>
  <c r="J57" i="85"/>
  <c r="T57" i="85" s="1"/>
  <c r="K62" i="84"/>
  <c r="F61" i="85"/>
  <c r="P61" i="85" s="1"/>
  <c r="G66" i="84"/>
  <c r="K64" i="85"/>
  <c r="U64" i="85" s="1"/>
  <c r="L69" i="84"/>
  <c r="G68" i="85"/>
  <c r="Q68" i="85" s="1"/>
  <c r="H73" i="84"/>
  <c r="C72" i="85"/>
  <c r="M72" i="85" s="1"/>
  <c r="D77" i="84"/>
  <c r="H75" i="85"/>
  <c r="R75" i="85" s="1"/>
  <c r="I80" i="84"/>
  <c r="I114" i="82"/>
  <c r="I139" i="82" s="1"/>
  <c r="K128" i="82"/>
  <c r="K153" i="82" s="1"/>
  <c r="I110" i="82"/>
  <c r="T110" i="82" s="1"/>
  <c r="F121" i="82"/>
  <c r="F146" i="82" s="1"/>
  <c r="G128" i="82"/>
  <c r="R128" i="82" s="1"/>
  <c r="D68" i="84"/>
  <c r="H128" i="82"/>
  <c r="H153" i="82" s="1"/>
  <c r="J129" i="82"/>
  <c r="U129" i="82" s="1"/>
  <c r="G119" i="82"/>
  <c r="G144" i="82" s="1"/>
  <c r="E129" i="82"/>
  <c r="J117" i="82"/>
  <c r="J142" i="82" s="1"/>
  <c r="C109" i="82"/>
  <c r="G121" i="82"/>
  <c r="R121" i="82" s="1"/>
  <c r="G129" i="82"/>
  <c r="G154" i="82" s="1"/>
  <c r="D112" i="82"/>
  <c r="D137" i="82" s="1"/>
  <c r="J122" i="82"/>
  <c r="E112" i="82"/>
  <c r="P112" i="82" s="1"/>
  <c r="H112" i="82"/>
  <c r="D33" i="132"/>
  <c r="B86" i="132"/>
  <c r="B58" i="132"/>
  <c r="D58" i="132" s="1"/>
  <c r="D35" i="118"/>
  <c r="B60" i="118"/>
  <c r="D60" i="118" s="1"/>
  <c r="D40" i="139"/>
  <c r="B93" i="139"/>
  <c r="B65" i="139"/>
  <c r="D42" i="125"/>
  <c r="B67" i="125"/>
  <c r="D67" i="125" s="1"/>
  <c r="D44" i="111"/>
  <c r="B69" i="111"/>
  <c r="D69" i="111" s="1"/>
  <c r="D46" i="97"/>
  <c r="B71" i="97"/>
  <c r="D71" i="97" s="1"/>
  <c r="D47" i="146"/>
  <c r="B72" i="146"/>
  <c r="D49" i="132"/>
  <c r="B102" i="132"/>
  <c r="B74" i="132"/>
  <c r="D74" i="132" s="1"/>
  <c r="D51" i="118"/>
  <c r="B76" i="118"/>
  <c r="D32" i="97"/>
  <c r="B57" i="97"/>
  <c r="D57" i="97" s="1"/>
  <c r="D33" i="146"/>
  <c r="B58" i="146"/>
  <c r="D58" i="146" s="1"/>
  <c r="D36" i="125"/>
  <c r="B61" i="125"/>
  <c r="D61" i="125" s="1"/>
  <c r="B63" i="111"/>
  <c r="D38" i="111"/>
  <c r="D44" i="125"/>
  <c r="B69" i="125"/>
  <c r="D69" i="125" s="1"/>
  <c r="D48" i="97"/>
  <c r="B73" i="97"/>
  <c r="D73" i="97" s="1"/>
  <c r="D51" i="132"/>
  <c r="B104" i="132"/>
  <c r="B76" i="132"/>
  <c r="D47" i="125"/>
  <c r="B72" i="125"/>
  <c r="D33" i="111"/>
  <c r="B58" i="111"/>
  <c r="D58" i="111" s="1"/>
  <c r="B61" i="146"/>
  <c r="D36" i="146"/>
  <c r="D41" i="111"/>
  <c r="B66" i="111"/>
  <c r="D66" i="111" s="1"/>
  <c r="D46" i="132"/>
  <c r="B99" i="132"/>
  <c r="B71" i="132"/>
  <c r="B92" i="132"/>
  <c r="D39" i="132"/>
  <c r="B64" i="132"/>
  <c r="D50" i="111"/>
  <c r="B75" i="111"/>
  <c r="D37" i="83"/>
  <c r="B75" i="83"/>
  <c r="D75" i="83" s="1"/>
  <c r="B60" i="83"/>
  <c r="D60" i="83" s="1"/>
  <c r="B138" i="83"/>
  <c r="B89" i="97"/>
  <c r="D38" i="106"/>
  <c r="D49" i="106"/>
  <c r="B95" i="106"/>
  <c r="B105" i="106"/>
  <c r="B88" i="106"/>
  <c r="B86" i="125"/>
  <c r="B86" i="146"/>
  <c r="D34" i="118"/>
  <c r="B59" i="118"/>
  <c r="D59" i="118" s="1"/>
  <c r="B92" i="139"/>
  <c r="B64" i="139"/>
  <c r="D39" i="139"/>
  <c r="D45" i="97"/>
  <c r="B70" i="97"/>
  <c r="D70" i="97" s="1"/>
  <c r="D50" i="118"/>
  <c r="B75" i="118"/>
  <c r="B86" i="139"/>
  <c r="D33" i="139"/>
  <c r="B58" i="139"/>
  <c r="D35" i="125"/>
  <c r="B60" i="125"/>
  <c r="B62" i="111"/>
  <c r="D62" i="111" s="1"/>
  <c r="D37" i="111"/>
  <c r="D39" i="97"/>
  <c r="B64" i="97"/>
  <c r="D64" i="97" s="1"/>
  <c r="D40" i="146"/>
  <c r="B65" i="146"/>
  <c r="B95" i="132"/>
  <c r="B67" i="132"/>
  <c r="D42" i="132"/>
  <c r="D44" i="118"/>
  <c r="B69" i="118"/>
  <c r="B102" i="139"/>
  <c r="D49" i="139"/>
  <c r="B74" i="139"/>
  <c r="D51" i="125"/>
  <c r="B76" i="125"/>
  <c r="B57" i="111"/>
  <c r="D57" i="111" s="1"/>
  <c r="D32" i="111"/>
  <c r="D34" i="97"/>
  <c r="B59" i="97"/>
  <c r="D59" i="97" s="1"/>
  <c r="D35" i="146"/>
  <c r="B60" i="146"/>
  <c r="D60" i="146" s="1"/>
  <c r="D37" i="132"/>
  <c r="B90" i="132"/>
  <c r="B62" i="132"/>
  <c r="D39" i="118"/>
  <c r="B64" i="118"/>
  <c r="D64" i="118" s="1"/>
  <c r="D44" i="139"/>
  <c r="B97" i="139"/>
  <c r="B69" i="139"/>
  <c r="B71" i="125"/>
  <c r="D71" i="125" s="1"/>
  <c r="D46" i="125"/>
  <c r="B73" i="111"/>
  <c r="D73" i="111" s="1"/>
  <c r="D48" i="111"/>
  <c r="D50" i="97"/>
  <c r="B75" i="97"/>
  <c r="D75" i="97" s="1"/>
  <c r="D51" i="146"/>
  <c r="B76" i="146"/>
  <c r="D76" i="146" s="1"/>
  <c r="D52" i="97"/>
  <c r="B77" i="97"/>
  <c r="D77" i="97" s="1"/>
  <c r="D47" i="139"/>
  <c r="B100" i="139"/>
  <c r="B72" i="139"/>
  <c r="B87" i="132"/>
  <c r="D34" i="132"/>
  <c r="B59" i="132"/>
  <c r="D45" i="111"/>
  <c r="B70" i="111"/>
  <c r="D70" i="111" s="1"/>
  <c r="B103" i="132"/>
  <c r="D50" i="132"/>
  <c r="B75" i="132"/>
  <c r="B65" i="111"/>
  <c r="D65" i="111" s="1"/>
  <c r="D40" i="111"/>
  <c r="B95" i="97"/>
  <c r="B91" i="106"/>
  <c r="J67" i="85"/>
  <c r="T67" i="85" s="1"/>
  <c r="K72" i="84"/>
  <c r="J118" i="82"/>
  <c r="J143" i="82" s="1"/>
  <c r="E111" i="82"/>
  <c r="P111" i="82" s="1"/>
  <c r="B90" i="139"/>
  <c r="D37" i="139"/>
  <c r="B62" i="139"/>
  <c r="D34" i="111"/>
  <c r="B59" i="111"/>
  <c r="D33" i="97"/>
  <c r="B58" i="97"/>
  <c r="D58" i="97" s="1"/>
  <c r="D36" i="132"/>
  <c r="B89" i="132"/>
  <c r="B61" i="132"/>
  <c r="D61" i="132" s="1"/>
  <c r="D45" i="125"/>
  <c r="B70" i="125"/>
  <c r="D49" i="97"/>
  <c r="B74" i="97"/>
  <c r="D39" i="83"/>
  <c r="D33" i="106"/>
  <c r="B100" i="111"/>
  <c r="B93" i="125"/>
  <c r="D45" i="118"/>
  <c r="B70" i="118"/>
  <c r="D70" i="118" s="1"/>
  <c r="D52" i="146"/>
  <c r="B77" i="146"/>
  <c r="D41" i="118"/>
  <c r="B66" i="118"/>
  <c r="B60" i="111"/>
  <c r="D35" i="111"/>
  <c r="B66" i="83"/>
  <c r="D66" i="83" s="1"/>
  <c r="B104" i="106"/>
  <c r="H123" i="82"/>
  <c r="S123" i="82" s="1"/>
  <c r="E121" i="82"/>
  <c r="P121" i="82" s="1"/>
  <c r="E114" i="82"/>
  <c r="P114" i="82" s="1"/>
  <c r="J110" i="82"/>
  <c r="J135" i="82" s="1"/>
  <c r="E109" i="82"/>
  <c r="F116" i="82"/>
  <c r="Q116" i="82" s="1"/>
  <c r="C127" i="82"/>
  <c r="C152" i="82" s="1"/>
  <c r="E118" i="82"/>
  <c r="P118" i="82" s="1"/>
  <c r="H110" i="82"/>
  <c r="S110" i="82" s="1"/>
  <c r="E127" i="82"/>
  <c r="E120" i="82"/>
  <c r="F127" i="82"/>
  <c r="C123" i="82"/>
  <c r="B98" i="139"/>
  <c r="D45" i="139"/>
  <c r="B70" i="139"/>
  <c r="D35" i="139"/>
  <c r="B88" i="139"/>
  <c r="B60" i="139"/>
  <c r="D41" i="97"/>
  <c r="B66" i="97"/>
  <c r="D66" i="97" s="1"/>
  <c r="D51" i="139"/>
  <c r="B104" i="139"/>
  <c r="B76" i="139"/>
  <c r="D35" i="83"/>
  <c r="B73" i="83"/>
  <c r="D73" i="83" s="1"/>
  <c r="B65" i="83"/>
  <c r="D65" i="83" s="1"/>
  <c r="B58" i="83"/>
  <c r="D58" i="83" s="1"/>
  <c r="D40" i="106"/>
  <c r="B85" i="106"/>
  <c r="B102" i="106"/>
  <c r="B142" i="106"/>
  <c r="B88" i="111"/>
  <c r="B94" i="118"/>
  <c r="D52" i="111"/>
  <c r="B77" i="111"/>
  <c r="D77" i="111" s="1"/>
  <c r="D40" i="97"/>
  <c r="B65" i="97"/>
  <c r="D65" i="97" s="1"/>
  <c r="D43" i="132"/>
  <c r="B96" i="132"/>
  <c r="B68" i="132"/>
  <c r="D68" i="132" s="1"/>
  <c r="D50" i="139"/>
  <c r="B103" i="139"/>
  <c r="B75" i="139"/>
  <c r="D32" i="125"/>
  <c r="B57" i="125"/>
  <c r="B91" i="139"/>
  <c r="B63" i="139"/>
  <c r="D38" i="139"/>
  <c r="D44" i="97"/>
  <c r="B69" i="97"/>
  <c r="D69" i="97" s="1"/>
  <c r="D48" i="125"/>
  <c r="B73" i="125"/>
  <c r="D32" i="132"/>
  <c r="B85" i="132"/>
  <c r="B57" i="132"/>
  <c r="D57" i="132" s="1"/>
  <c r="D38" i="146"/>
  <c r="B63" i="146"/>
  <c r="D63" i="146" s="1"/>
  <c r="D49" i="125"/>
  <c r="B74" i="125"/>
  <c r="D40" i="132"/>
  <c r="B93" i="132"/>
  <c r="B65" i="132"/>
  <c r="D65" i="132" s="1"/>
  <c r="B76" i="111"/>
  <c r="D76" i="111" s="1"/>
  <c r="D51" i="111"/>
  <c r="D42" i="118"/>
  <c r="B67" i="118"/>
  <c r="D67" i="118" s="1"/>
  <c r="D41" i="139"/>
  <c r="B94" i="139"/>
  <c r="B66" i="139"/>
  <c r="D47" i="97"/>
  <c r="B72" i="97"/>
  <c r="D72" i="97" s="1"/>
  <c r="B77" i="132"/>
  <c r="D77" i="132" s="1"/>
  <c r="B105" i="132"/>
  <c r="D52" i="132"/>
  <c r="D36" i="139"/>
  <c r="B89" i="139"/>
  <c r="B61" i="139"/>
  <c r="B68" i="146"/>
  <c r="D43" i="146"/>
  <c r="B89" i="118"/>
  <c r="K125" i="82"/>
  <c r="K150" i="82" s="1"/>
  <c r="C74" i="85"/>
  <c r="M74" i="85" s="1"/>
  <c r="D79" i="84"/>
  <c r="D52" i="125"/>
  <c r="B77" i="125"/>
  <c r="D48" i="118"/>
  <c r="B73" i="118"/>
  <c r="D73" i="118" s="1"/>
  <c r="D45" i="146"/>
  <c r="B70" i="146"/>
  <c r="D70" i="146" s="1"/>
  <c r="B96" i="139"/>
  <c r="B68" i="139"/>
  <c r="D43" i="139"/>
  <c r="D50" i="146"/>
  <c r="B75" i="146"/>
  <c r="D75" i="146" s="1"/>
  <c r="B86" i="97"/>
  <c r="D41" i="146"/>
  <c r="B66" i="146"/>
  <c r="D66" i="146" s="1"/>
  <c r="D46" i="146"/>
  <c r="B71" i="146"/>
  <c r="D71" i="146" s="1"/>
  <c r="B68" i="111"/>
  <c r="D43" i="111"/>
  <c r="B59" i="83"/>
  <c r="D59" i="83" s="1"/>
  <c r="B86" i="106"/>
  <c r="B105" i="125"/>
  <c r="J112" i="82"/>
  <c r="U112" i="82" s="1"/>
  <c r="K119" i="82"/>
  <c r="V119" i="82" s="1"/>
  <c r="G123" i="82"/>
  <c r="E110" i="82"/>
  <c r="P110" i="82" s="1"/>
  <c r="G124" i="82"/>
  <c r="R124" i="82" s="1"/>
  <c r="C113" i="82"/>
  <c r="H116" i="82"/>
  <c r="S116" i="82" s="1"/>
  <c r="I123" i="82"/>
  <c r="T123" i="82" s="1"/>
  <c r="J123" i="82"/>
  <c r="J148" i="82" s="1"/>
  <c r="D114" i="82"/>
  <c r="O114" i="82" s="1"/>
  <c r="J71" i="85"/>
  <c r="T71" i="85" s="1"/>
  <c r="K76" i="84"/>
  <c r="J72" i="85"/>
  <c r="T72" i="85" s="1"/>
  <c r="K77" i="84"/>
  <c r="D40" i="118"/>
  <c r="B65" i="118"/>
  <c r="D65" i="118" s="1"/>
  <c r="D51" i="97"/>
  <c r="B76" i="97"/>
  <c r="D76" i="97" s="1"/>
  <c r="D49" i="118"/>
  <c r="B74" i="118"/>
  <c r="D37" i="125"/>
  <c r="B62" i="125"/>
  <c r="D62" i="125" s="1"/>
  <c r="B64" i="111"/>
  <c r="D64" i="111" s="1"/>
  <c r="D39" i="111"/>
  <c r="D42" i="146"/>
  <c r="B67" i="146"/>
  <c r="D67" i="146" s="1"/>
  <c r="D44" i="132"/>
  <c r="B97" i="132"/>
  <c r="B69" i="132"/>
  <c r="D69" i="132" s="1"/>
  <c r="D46" i="118"/>
  <c r="B71" i="118"/>
  <c r="D71" i="118" s="1"/>
  <c r="D50" i="83"/>
  <c r="D34" i="83"/>
  <c r="B101" i="97"/>
  <c r="B101" i="106"/>
  <c r="B93" i="118"/>
  <c r="B100" i="125"/>
  <c r="B96" i="146"/>
  <c r="C56" i="85"/>
  <c r="M56" i="85" s="1"/>
  <c r="D61" i="84"/>
  <c r="H59" i="85"/>
  <c r="R59" i="85" s="1"/>
  <c r="I64" i="84"/>
  <c r="D63" i="85"/>
  <c r="N63" i="85" s="1"/>
  <c r="E68" i="84"/>
  <c r="I66" i="85"/>
  <c r="S66" i="85" s="1"/>
  <c r="J71" i="84"/>
  <c r="E70" i="85"/>
  <c r="O70" i="85" s="1"/>
  <c r="F75" i="84"/>
  <c r="J73" i="85"/>
  <c r="T73" i="85" s="1"/>
  <c r="K78" i="84"/>
  <c r="F125" i="82"/>
  <c r="Q125" i="82" s="1"/>
  <c r="F112" i="82"/>
  <c r="F137" i="82" s="1"/>
  <c r="K124" i="82"/>
  <c r="G113" i="82"/>
  <c r="G138" i="82" s="1"/>
  <c r="F122" i="82"/>
  <c r="F147" i="82" s="1"/>
  <c r="C120" i="82"/>
  <c r="N120" i="82" s="1"/>
  <c r="G112" i="82"/>
  <c r="D123" i="82"/>
  <c r="D148" i="82" s="1"/>
  <c r="D116" i="82"/>
  <c r="D141" i="82" s="1"/>
  <c r="C125" i="82"/>
  <c r="N125" i="82" s="1"/>
  <c r="G117" i="82"/>
  <c r="R117" i="82" s="1"/>
  <c r="C121" i="82"/>
  <c r="D128" i="82"/>
  <c r="D153" i="82" s="1"/>
  <c r="G110" i="82"/>
  <c r="G135" i="82" s="1"/>
  <c r="H117" i="82"/>
  <c r="S117" i="82" s="1"/>
  <c r="D121" i="82"/>
  <c r="E74" i="85"/>
  <c r="O74" i="85" s="1"/>
  <c r="F79" i="84"/>
  <c r="J124" i="82"/>
  <c r="J149" i="82" s="1"/>
  <c r="C116" i="82"/>
  <c r="K117" i="82"/>
  <c r="V117" i="82" s="1"/>
  <c r="D32" i="139"/>
  <c r="B85" i="139"/>
  <c r="B57" i="139"/>
  <c r="D34" i="125"/>
  <c r="B59" i="125"/>
  <c r="D59" i="125" s="1"/>
  <c r="D36" i="111"/>
  <c r="B61" i="111"/>
  <c r="D61" i="111" s="1"/>
  <c r="D38" i="97"/>
  <c r="B63" i="97"/>
  <c r="D63" i="97" s="1"/>
  <c r="D39" i="146"/>
  <c r="B64" i="146"/>
  <c r="D41" i="132"/>
  <c r="B66" i="132"/>
  <c r="D66" i="132" s="1"/>
  <c r="B94" i="132"/>
  <c r="D43" i="118"/>
  <c r="B68" i="118"/>
  <c r="B101" i="139"/>
  <c r="D48" i="139"/>
  <c r="B73" i="139"/>
  <c r="D50" i="125"/>
  <c r="B75" i="125"/>
  <c r="D52" i="118"/>
  <c r="B77" i="118"/>
  <c r="D77" i="118" s="1"/>
  <c r="D34" i="139"/>
  <c r="B87" i="139"/>
  <c r="B59" i="139"/>
  <c r="D37" i="118"/>
  <c r="B62" i="118"/>
  <c r="B95" i="139"/>
  <c r="B67" i="139"/>
  <c r="D42" i="139"/>
  <c r="B71" i="111"/>
  <c r="D46" i="111"/>
  <c r="D49" i="146"/>
  <c r="B74" i="146"/>
  <c r="D74" i="146" s="1"/>
  <c r="D32" i="118"/>
  <c r="B57" i="118"/>
  <c r="D39" i="125"/>
  <c r="B64" i="125"/>
  <c r="B69" i="146"/>
  <c r="D44" i="146"/>
  <c r="D52" i="139"/>
  <c r="B105" i="139"/>
  <c r="B77" i="139"/>
  <c r="D35" i="97"/>
  <c r="B60" i="97"/>
  <c r="D60" i="97" s="1"/>
  <c r="B91" i="132"/>
  <c r="D38" i="132"/>
  <c r="B63" i="132"/>
  <c r="D63" i="132" s="1"/>
  <c r="D49" i="111"/>
  <c r="B74" i="111"/>
  <c r="D74" i="111" s="1"/>
  <c r="D33" i="118"/>
  <c r="B58" i="118"/>
  <c r="D58" i="118" s="1"/>
  <c r="D37" i="146"/>
  <c r="B62" i="146"/>
  <c r="D62" i="146" s="1"/>
  <c r="D42" i="111"/>
  <c r="B67" i="111"/>
  <c r="B100" i="132"/>
  <c r="D47" i="132"/>
  <c r="B72" i="132"/>
  <c r="B120" i="82"/>
  <c r="B129" i="82"/>
  <c r="M129" i="82" s="1"/>
  <c r="B119" i="82"/>
  <c r="M119" i="82" s="1"/>
  <c r="B118" i="82"/>
  <c r="M118" i="82" s="1"/>
  <c r="B61" i="85"/>
  <c r="L61" i="85" s="1"/>
  <c r="C66" i="84"/>
  <c r="B126" i="82"/>
  <c r="B151" i="82" s="1"/>
  <c r="B177" i="82" s="1"/>
  <c r="B125" i="82"/>
  <c r="M125" i="82" s="1"/>
  <c r="B117" i="82"/>
  <c r="B90" i="90"/>
  <c r="B64" i="90"/>
  <c r="B141" i="90" s="1"/>
  <c r="D39" i="90"/>
  <c r="B97" i="90"/>
  <c r="B71" i="90"/>
  <c r="B148" i="90" s="1"/>
  <c r="D46" i="90"/>
  <c r="D52" i="90"/>
  <c r="B77" i="90"/>
  <c r="B154" i="90" s="1"/>
  <c r="B96" i="90"/>
  <c r="B70" i="90"/>
  <c r="B147" i="90" s="1"/>
  <c r="D45" i="90"/>
  <c r="B88" i="90"/>
  <c r="B62" i="90"/>
  <c r="D37" i="90"/>
  <c r="D51" i="90"/>
  <c r="B76" i="90"/>
  <c r="B153" i="90" s="1"/>
  <c r="D44" i="90"/>
  <c r="B69" i="90"/>
  <c r="D36" i="90"/>
  <c r="B61" i="90"/>
  <c r="B98" i="90"/>
  <c r="B72" i="90"/>
  <c r="B149" i="90" s="1"/>
  <c r="D47" i="90"/>
  <c r="B63" i="90"/>
  <c r="B140" i="90" s="1"/>
  <c r="D38" i="90"/>
  <c r="D50" i="90"/>
  <c r="B75" i="90"/>
  <c r="B152" i="90" s="1"/>
  <c r="D43" i="90"/>
  <c r="B68" i="90"/>
  <c r="B145" i="90" s="1"/>
  <c r="D35" i="90"/>
  <c r="B60" i="90"/>
  <c r="D49" i="90"/>
  <c r="B74" i="90"/>
  <c r="B151" i="90" s="1"/>
  <c r="D42" i="90"/>
  <c r="B67" i="90"/>
  <c r="B144" i="90" s="1"/>
  <c r="D34" i="90"/>
  <c r="B59" i="90"/>
  <c r="B136" i="90" s="1"/>
  <c r="B99" i="90"/>
  <c r="D48" i="90"/>
  <c r="B73" i="90"/>
  <c r="B150" i="90" s="1"/>
  <c r="D41" i="90"/>
  <c r="B66" i="90"/>
  <c r="B143" i="90" s="1"/>
  <c r="D33" i="90"/>
  <c r="B58" i="90"/>
  <c r="B135" i="90" s="1"/>
  <c r="D135" i="90" s="1"/>
  <c r="B91" i="90"/>
  <c r="D40" i="90"/>
  <c r="B65" i="90"/>
  <c r="B142" i="90" s="1"/>
  <c r="B83" i="90"/>
  <c r="D83" i="90" s="1"/>
  <c r="B57" i="90"/>
  <c r="B134" i="90" s="1"/>
  <c r="D134" i="90" s="1"/>
  <c r="D32" i="90"/>
  <c r="B150" i="106"/>
  <c r="B146" i="106"/>
  <c r="B153" i="106"/>
  <c r="B145" i="106"/>
  <c r="B137" i="106"/>
  <c r="B147" i="106"/>
  <c r="B154" i="106"/>
  <c r="B138" i="106"/>
  <c r="B152" i="106"/>
  <c r="B144" i="106"/>
  <c r="B136" i="106"/>
  <c r="D43" i="106"/>
  <c r="B117" i="106"/>
  <c r="B125" i="106"/>
  <c r="D36" i="106"/>
  <c r="D52" i="106"/>
  <c r="D35" i="106"/>
  <c r="D51" i="106"/>
  <c r="B96" i="106"/>
  <c r="D44" i="106"/>
  <c r="B90" i="106"/>
  <c r="B98" i="106"/>
  <c r="B126" i="111"/>
  <c r="B112" i="111"/>
  <c r="B96" i="111"/>
  <c r="B114" i="111"/>
  <c r="B124" i="111"/>
  <c r="B123" i="111"/>
  <c r="B117" i="111"/>
  <c r="B125" i="111"/>
  <c r="B113" i="111"/>
  <c r="B118" i="111"/>
  <c r="B111" i="111"/>
  <c r="B130" i="111"/>
  <c r="B129" i="111"/>
  <c r="B122" i="111"/>
  <c r="B116" i="111"/>
  <c r="B92" i="111"/>
  <c r="B128" i="111"/>
  <c r="B121" i="111"/>
  <c r="B127" i="111"/>
  <c r="B91" i="111"/>
  <c r="B95" i="111"/>
  <c r="B99" i="111"/>
  <c r="B87" i="111"/>
  <c r="B98" i="111"/>
  <c r="B90" i="111"/>
  <c r="B102" i="111"/>
  <c r="B94" i="111"/>
  <c r="B86" i="111"/>
  <c r="B86" i="118"/>
  <c r="B98" i="118"/>
  <c r="B97" i="118"/>
  <c r="B105" i="118"/>
  <c r="B95" i="118"/>
  <c r="B91" i="118"/>
  <c r="B87" i="118"/>
  <c r="B100" i="118"/>
  <c r="B96" i="118"/>
  <c r="B98" i="125"/>
  <c r="B91" i="125"/>
  <c r="B88" i="125"/>
  <c r="B120" i="146"/>
  <c r="B119" i="146"/>
  <c r="B85" i="146"/>
  <c r="B125" i="146"/>
  <c r="B124" i="146"/>
  <c r="B104" i="146"/>
  <c r="B129" i="146"/>
  <c r="B115" i="146"/>
  <c r="B97" i="146"/>
  <c r="B114" i="146"/>
  <c r="B105" i="146"/>
  <c r="B88" i="146"/>
  <c r="B126" i="146"/>
  <c r="B100" i="146"/>
  <c r="B89" i="146"/>
  <c r="B93" i="146"/>
  <c r="B123" i="146"/>
  <c r="B118" i="146"/>
  <c r="B92" i="146"/>
  <c r="B122" i="146"/>
  <c r="B103" i="146"/>
  <c r="B95" i="146"/>
  <c r="B91" i="146"/>
  <c r="B99" i="146"/>
  <c r="B87" i="146"/>
  <c r="B103" i="90"/>
  <c r="B123" i="90"/>
  <c r="B89" i="90"/>
  <c r="B127" i="90"/>
  <c r="B95" i="90"/>
  <c r="B115" i="90"/>
  <c r="B87" i="90"/>
  <c r="B125" i="90"/>
  <c r="B129" i="90"/>
  <c r="B119" i="90"/>
  <c r="B101" i="90"/>
  <c r="B120" i="90"/>
  <c r="B93" i="90"/>
  <c r="B126" i="90"/>
  <c r="B111" i="90"/>
  <c r="B121" i="90"/>
  <c r="B113" i="90"/>
  <c r="B102" i="90"/>
  <c r="B94" i="90"/>
  <c r="B86" i="90"/>
  <c r="B100" i="90"/>
  <c r="B92" i="90"/>
  <c r="B84" i="90"/>
  <c r="D84" i="90" s="1"/>
  <c r="S113" i="82"/>
  <c r="H138" i="82"/>
  <c r="T120" i="82"/>
  <c r="I145" i="82"/>
  <c r="U127" i="82"/>
  <c r="J152" i="82"/>
  <c r="U121" i="82"/>
  <c r="J146" i="82"/>
  <c r="U114" i="82"/>
  <c r="J139" i="82"/>
  <c r="U111" i="82"/>
  <c r="J136" i="82"/>
  <c r="Q115" i="82"/>
  <c r="F140" i="82"/>
  <c r="V118" i="82"/>
  <c r="K143" i="82"/>
  <c r="R122" i="82"/>
  <c r="G147" i="82"/>
  <c r="N126" i="82"/>
  <c r="C151" i="82"/>
  <c r="S129" i="82"/>
  <c r="H154" i="82"/>
  <c r="M115" i="82"/>
  <c r="B140" i="82"/>
  <c r="B166" i="82" s="1"/>
  <c r="U125" i="82"/>
  <c r="J150" i="82"/>
  <c r="U126" i="82"/>
  <c r="J151" i="82"/>
  <c r="N110" i="82"/>
  <c r="C135" i="82"/>
  <c r="O117" i="82"/>
  <c r="D142" i="82"/>
  <c r="P124" i="82"/>
  <c r="E149" i="82"/>
  <c r="P128" i="82"/>
  <c r="E153" i="82"/>
  <c r="B90" i="97"/>
  <c r="D8" i="97"/>
  <c r="B113" i="97"/>
  <c r="B114" i="97"/>
  <c r="D9" i="97"/>
  <c r="D18" i="97"/>
  <c r="B123" i="97"/>
  <c r="D21" i="97"/>
  <c r="B126" i="97"/>
  <c r="B112" i="97"/>
  <c r="D7" i="97"/>
  <c r="B88" i="97"/>
  <c r="D15" i="97"/>
  <c r="D26" i="97"/>
  <c r="G150" i="82" l="1"/>
  <c r="C142" i="82"/>
  <c r="C63" i="85"/>
  <c r="M63" i="85" s="1"/>
  <c r="S122" i="82"/>
  <c r="S120" i="82"/>
  <c r="T127" i="82"/>
  <c r="C153" i="82"/>
  <c r="C179" i="82" s="1"/>
  <c r="T115" i="82"/>
  <c r="H145" i="82"/>
  <c r="F63" i="85"/>
  <c r="P63" i="85" s="1"/>
  <c r="I71" i="84"/>
  <c r="I72" i="84"/>
  <c r="G68" i="84"/>
  <c r="I152" i="82"/>
  <c r="J78" i="84"/>
  <c r="E75" i="84"/>
  <c r="N112" i="82"/>
  <c r="R125" i="82"/>
  <c r="D63" i="84"/>
  <c r="D149" i="82"/>
  <c r="O149" i="82" s="1"/>
  <c r="F142" i="82"/>
  <c r="Q142" i="82" s="1"/>
  <c r="O124" i="82"/>
  <c r="H76" i="84"/>
  <c r="G60" i="84"/>
  <c r="C137" i="82"/>
  <c r="N137" i="82" s="1"/>
  <c r="D66" i="85"/>
  <c r="N66" i="85" s="1"/>
  <c r="H140" i="82"/>
  <c r="S140" i="82" s="1"/>
  <c r="K136" i="82"/>
  <c r="K162" i="82" s="1"/>
  <c r="K57" i="85"/>
  <c r="U57" i="85" s="1"/>
  <c r="V111" i="82"/>
  <c r="D145" i="82"/>
  <c r="O145" i="82" s="1"/>
  <c r="F73" i="84"/>
  <c r="O120" i="82"/>
  <c r="H136" i="82"/>
  <c r="H162" i="82" s="1"/>
  <c r="F64" i="84"/>
  <c r="K71" i="84"/>
  <c r="R120" i="82"/>
  <c r="F151" i="82"/>
  <c r="Q151" i="82" s="1"/>
  <c r="P113" i="82"/>
  <c r="G77" i="84"/>
  <c r="U109" i="82"/>
  <c r="Q126" i="82"/>
  <c r="K152" i="82"/>
  <c r="V152" i="82" s="1"/>
  <c r="R115" i="82"/>
  <c r="I64" i="85"/>
  <c r="S64" i="85" s="1"/>
  <c r="F68" i="84"/>
  <c r="T124" i="82"/>
  <c r="G62" i="85"/>
  <c r="Q62" i="85" s="1"/>
  <c r="E77" i="84"/>
  <c r="R116" i="82"/>
  <c r="E78" i="84"/>
  <c r="L80" i="84"/>
  <c r="H66" i="84"/>
  <c r="I78" i="84"/>
  <c r="D151" i="82"/>
  <c r="D177" i="82" s="1"/>
  <c r="H152" i="82"/>
  <c r="S152" i="82" s="1"/>
  <c r="E142" i="82"/>
  <c r="P142" i="82" s="1"/>
  <c r="I66" i="84"/>
  <c r="K75" i="85"/>
  <c r="U75" i="85" s="1"/>
  <c r="G61" i="85"/>
  <c r="Q61" i="85" s="1"/>
  <c r="H73" i="85"/>
  <c r="R73" i="85" s="1"/>
  <c r="F135" i="82"/>
  <c r="Q135" i="82" s="1"/>
  <c r="V127" i="82"/>
  <c r="D72" i="85"/>
  <c r="N72" i="85" s="1"/>
  <c r="L78" i="84"/>
  <c r="H71" i="84"/>
  <c r="H61" i="85"/>
  <c r="R61" i="85" s="1"/>
  <c r="G145" i="82"/>
  <c r="R145" i="82" s="1"/>
  <c r="I149" i="82"/>
  <c r="I175" i="82" s="1"/>
  <c r="S111" i="82"/>
  <c r="E59" i="85"/>
  <c r="O59" i="85" s="1"/>
  <c r="F134" i="82"/>
  <c r="Q134" i="82" s="1"/>
  <c r="K154" i="82"/>
  <c r="V154" i="82" s="1"/>
  <c r="Q110" i="82"/>
  <c r="J75" i="84"/>
  <c r="G61" i="84"/>
  <c r="H55" i="85"/>
  <c r="R55" i="85" s="1"/>
  <c r="F55" i="85"/>
  <c r="P55" i="85" s="1"/>
  <c r="I73" i="84"/>
  <c r="H147" i="82"/>
  <c r="S147" i="82" s="1"/>
  <c r="J69" i="84"/>
  <c r="I143" i="82"/>
  <c r="T143" i="82" s="1"/>
  <c r="I62" i="84"/>
  <c r="J66" i="84"/>
  <c r="I140" i="82"/>
  <c r="I166" i="82" s="1"/>
  <c r="C64" i="85"/>
  <c r="M64" i="85" s="1"/>
  <c r="L71" i="84"/>
  <c r="B136" i="146"/>
  <c r="G139" i="82"/>
  <c r="R139" i="82" s="1"/>
  <c r="L67" i="84"/>
  <c r="C143" i="82"/>
  <c r="C169" i="82" s="1"/>
  <c r="R114" i="82"/>
  <c r="H143" i="82"/>
  <c r="S143" i="82" s="1"/>
  <c r="I138" i="82"/>
  <c r="T138" i="82" s="1"/>
  <c r="S118" i="82"/>
  <c r="F154" i="82"/>
  <c r="Q154" i="82" s="1"/>
  <c r="H65" i="84"/>
  <c r="K69" i="85"/>
  <c r="U69" i="85" s="1"/>
  <c r="G73" i="85"/>
  <c r="Q73" i="85" s="1"/>
  <c r="I134" i="82"/>
  <c r="I160" i="82" s="1"/>
  <c r="E144" i="82"/>
  <c r="P144" i="82" s="1"/>
  <c r="Q129" i="82"/>
  <c r="H70" i="85"/>
  <c r="R70" i="85" s="1"/>
  <c r="T109" i="82"/>
  <c r="G80" i="84"/>
  <c r="D80" i="84"/>
  <c r="O113" i="82"/>
  <c r="G71" i="84"/>
  <c r="H64" i="85"/>
  <c r="R64" i="85" s="1"/>
  <c r="D70" i="84"/>
  <c r="N119" i="82"/>
  <c r="K62" i="85"/>
  <c r="U62" i="85" s="1"/>
  <c r="C65" i="85"/>
  <c r="M65" i="85" s="1"/>
  <c r="K141" i="82"/>
  <c r="K167" i="82" s="1"/>
  <c r="G134" i="82"/>
  <c r="R134" i="82" s="1"/>
  <c r="K145" i="82"/>
  <c r="V145" i="82" s="1"/>
  <c r="R127" i="82"/>
  <c r="C140" i="82"/>
  <c r="C166" i="82" s="1"/>
  <c r="D66" i="84"/>
  <c r="F77" i="84"/>
  <c r="E63" i="85"/>
  <c r="O63" i="85" s="1"/>
  <c r="D73" i="85"/>
  <c r="N73" i="85" s="1"/>
  <c r="J80" i="84"/>
  <c r="C75" i="85"/>
  <c r="M75" i="85" s="1"/>
  <c r="T113" i="82"/>
  <c r="C154" i="82"/>
  <c r="C180" i="82" s="1"/>
  <c r="N115" i="82"/>
  <c r="J64" i="84"/>
  <c r="D75" i="84"/>
  <c r="I75" i="85"/>
  <c r="S75" i="85" s="1"/>
  <c r="G152" i="82"/>
  <c r="R152" i="82" s="1"/>
  <c r="S124" i="82"/>
  <c r="I154" i="82"/>
  <c r="T154" i="82" s="1"/>
  <c r="D152" i="82"/>
  <c r="D178" i="82" s="1"/>
  <c r="K148" i="82"/>
  <c r="V148" i="82" s="1"/>
  <c r="F149" i="82"/>
  <c r="Q149" i="82" s="1"/>
  <c r="I75" i="84"/>
  <c r="J60" i="84"/>
  <c r="K79" i="84"/>
  <c r="E64" i="84"/>
  <c r="V123" i="82"/>
  <c r="J74" i="85"/>
  <c r="T74" i="85" s="1"/>
  <c r="D59" i="85"/>
  <c r="N59" i="85" s="1"/>
  <c r="C149" i="82"/>
  <c r="N149" i="82" s="1"/>
  <c r="H60" i="84"/>
  <c r="T111" i="82"/>
  <c r="I150" i="82"/>
  <c r="I176" i="82" s="1"/>
  <c r="G55" i="85"/>
  <c r="Q55" i="85" s="1"/>
  <c r="K66" i="85"/>
  <c r="U66" i="85" s="1"/>
  <c r="J66" i="85"/>
  <c r="T66" i="85" s="1"/>
  <c r="Q114" i="82"/>
  <c r="H134" i="82"/>
  <c r="S134" i="82" s="1"/>
  <c r="G75" i="84"/>
  <c r="S109" i="82"/>
  <c r="J134" i="82"/>
  <c r="J160" i="82" s="1"/>
  <c r="U116" i="82"/>
  <c r="F70" i="85"/>
  <c r="P70" i="85" s="1"/>
  <c r="F145" i="82"/>
  <c r="Q145" i="82" s="1"/>
  <c r="U120" i="82"/>
  <c r="F138" i="82"/>
  <c r="Q138" i="82" s="1"/>
  <c r="F59" i="85"/>
  <c r="P59" i="85" s="1"/>
  <c r="D61" i="85"/>
  <c r="N61" i="85" s="1"/>
  <c r="H67" i="85"/>
  <c r="R67" i="85" s="1"/>
  <c r="H67" i="84"/>
  <c r="K67" i="84"/>
  <c r="Q120" i="82"/>
  <c r="O125" i="82"/>
  <c r="E65" i="85"/>
  <c r="O65" i="85" s="1"/>
  <c r="T125" i="82"/>
  <c r="G64" i="84"/>
  <c r="J138" i="82"/>
  <c r="U138" i="82" s="1"/>
  <c r="E147" i="82"/>
  <c r="P147" i="82" s="1"/>
  <c r="O115" i="82"/>
  <c r="P115" i="82"/>
  <c r="H146" i="82"/>
  <c r="H172" i="82" s="1"/>
  <c r="E61" i="84"/>
  <c r="I71" i="85"/>
  <c r="S71" i="85" s="1"/>
  <c r="K60" i="84"/>
  <c r="E68" i="85"/>
  <c r="O68" i="85" s="1"/>
  <c r="E66" i="84"/>
  <c r="B144" i="97"/>
  <c r="H151" i="82"/>
  <c r="H177" i="82" s="1"/>
  <c r="B143" i="118"/>
  <c r="D56" i="85"/>
  <c r="N56" i="85" s="1"/>
  <c r="D69" i="84"/>
  <c r="P119" i="82"/>
  <c r="C63" i="84"/>
  <c r="E72" i="85"/>
  <c r="O72" i="85" s="1"/>
  <c r="B137" i="82"/>
  <c r="M137" i="82" s="1"/>
  <c r="M112" i="82"/>
  <c r="E151" i="82"/>
  <c r="P151" i="82" s="1"/>
  <c r="B146" i="82"/>
  <c r="B172" i="82" s="1"/>
  <c r="M172" i="82" s="1"/>
  <c r="I141" i="82"/>
  <c r="I167" i="82" s="1"/>
  <c r="N124" i="82"/>
  <c r="J153" i="82"/>
  <c r="U153" i="82" s="1"/>
  <c r="O110" i="82"/>
  <c r="B67" i="85"/>
  <c r="L67" i="85" s="1"/>
  <c r="J62" i="85"/>
  <c r="T62" i="85" s="1"/>
  <c r="M128" i="82"/>
  <c r="T116" i="82"/>
  <c r="G153" i="82"/>
  <c r="R153" i="82" s="1"/>
  <c r="C79" i="84"/>
  <c r="C73" i="84"/>
  <c r="C64" i="84"/>
  <c r="B59" i="85"/>
  <c r="L59" i="85" s="1"/>
  <c r="B139" i="97"/>
  <c r="V109" i="82"/>
  <c r="B147" i="82"/>
  <c r="B173" i="82" s="1"/>
  <c r="M173" i="82" s="1"/>
  <c r="B138" i="82"/>
  <c r="B164" i="82" s="1"/>
  <c r="B189" i="82" s="1"/>
  <c r="M189" i="82" s="1"/>
  <c r="K59" i="85"/>
  <c r="U59" i="85" s="1"/>
  <c r="K138" i="82"/>
  <c r="V138" i="82" s="1"/>
  <c r="B148" i="132"/>
  <c r="B74" i="85"/>
  <c r="L74" i="85" s="1"/>
  <c r="M122" i="82"/>
  <c r="B152" i="118"/>
  <c r="B154" i="97"/>
  <c r="E139" i="82"/>
  <c r="P139" i="82" s="1"/>
  <c r="U119" i="82"/>
  <c r="E146" i="82"/>
  <c r="P146" i="82" s="1"/>
  <c r="U113" i="82"/>
  <c r="B140" i="125"/>
  <c r="E76" i="84"/>
  <c r="F60" i="85"/>
  <c r="P60" i="85" s="1"/>
  <c r="K64" i="84"/>
  <c r="H135" i="82"/>
  <c r="S135" i="82" s="1"/>
  <c r="I142" i="82"/>
  <c r="T142" i="82" s="1"/>
  <c r="I58" i="85"/>
  <c r="S58" i="85" s="1"/>
  <c r="F76" i="84"/>
  <c r="K144" i="82"/>
  <c r="V144" i="82" s="1"/>
  <c r="F144" i="82"/>
  <c r="Q144" i="82" s="1"/>
  <c r="N111" i="82"/>
  <c r="B154" i="146"/>
  <c r="B137" i="97"/>
  <c r="H62" i="84"/>
  <c r="K146" i="82"/>
  <c r="V146" i="82" s="1"/>
  <c r="E141" i="82"/>
  <c r="P141" i="82" s="1"/>
  <c r="S126" i="82"/>
  <c r="B55" i="85"/>
  <c r="L55" i="85" s="1"/>
  <c r="B153" i="111"/>
  <c r="B145" i="97"/>
  <c r="B155" i="146"/>
  <c r="B151" i="97"/>
  <c r="D71" i="85"/>
  <c r="N71" i="85" s="1"/>
  <c r="F139" i="82"/>
  <c r="Q139" i="82" s="1"/>
  <c r="I136" i="82"/>
  <c r="T136" i="82" s="1"/>
  <c r="Q119" i="82"/>
  <c r="E140" i="82"/>
  <c r="P140" i="82" s="1"/>
  <c r="K135" i="82"/>
  <c r="V135" i="82" s="1"/>
  <c r="B139" i="132"/>
  <c r="B139" i="118"/>
  <c r="B145" i="111"/>
  <c r="B138" i="97"/>
  <c r="C72" i="84"/>
  <c r="I57" i="85"/>
  <c r="S57" i="85" s="1"/>
  <c r="F65" i="85"/>
  <c r="P65" i="85" s="1"/>
  <c r="P116" i="82"/>
  <c r="I147" i="82"/>
  <c r="T147" i="82" s="1"/>
  <c r="H150" i="82"/>
  <c r="S150" i="82" s="1"/>
  <c r="E71" i="85"/>
  <c r="O71" i="85" s="1"/>
  <c r="T122" i="82"/>
  <c r="S125" i="82"/>
  <c r="D68" i="85"/>
  <c r="N68" i="85" s="1"/>
  <c r="E69" i="84"/>
  <c r="F67" i="84"/>
  <c r="J73" i="84"/>
  <c r="D62" i="84"/>
  <c r="M124" i="82"/>
  <c r="U124" i="82"/>
  <c r="E150" i="82"/>
  <c r="E176" i="82" s="1"/>
  <c r="V113" i="82"/>
  <c r="V110" i="82"/>
  <c r="H71" i="85"/>
  <c r="R71" i="85" s="1"/>
  <c r="T112" i="82"/>
  <c r="L61" i="84"/>
  <c r="K147" i="82"/>
  <c r="V147" i="82" s="1"/>
  <c r="O118" i="82"/>
  <c r="B135" i="82"/>
  <c r="B161" i="82" s="1"/>
  <c r="B186" i="82" s="1"/>
  <c r="M186" i="82" s="1"/>
  <c r="B70" i="85"/>
  <c r="L70" i="85" s="1"/>
  <c r="H72" i="85"/>
  <c r="R72" i="85" s="1"/>
  <c r="L66" i="84"/>
  <c r="L72" i="84"/>
  <c r="I144" i="82"/>
  <c r="T144" i="82" s="1"/>
  <c r="C75" i="84"/>
  <c r="D147" i="82"/>
  <c r="O147" i="82" s="1"/>
  <c r="J144" i="82"/>
  <c r="U144" i="82" s="1"/>
  <c r="V122" i="82"/>
  <c r="C136" i="82"/>
  <c r="C162" i="82" s="1"/>
  <c r="E62" i="84"/>
  <c r="J63" i="84"/>
  <c r="T117" i="82"/>
  <c r="B138" i="146"/>
  <c r="O109" i="82"/>
  <c r="B153" i="132"/>
  <c r="L63" i="84"/>
  <c r="K137" i="82"/>
  <c r="K163" i="82" s="1"/>
  <c r="B142" i="146"/>
  <c r="N114" i="82"/>
  <c r="O112" i="82"/>
  <c r="Q128" i="82"/>
  <c r="E70" i="84"/>
  <c r="S119" i="82"/>
  <c r="R129" i="82"/>
  <c r="V128" i="82"/>
  <c r="R118" i="82"/>
  <c r="E136" i="82"/>
  <c r="P136" i="82" s="1"/>
  <c r="K140" i="82"/>
  <c r="V140" i="82" s="1"/>
  <c r="I153" i="82"/>
  <c r="I179" i="82" s="1"/>
  <c r="B146" i="125"/>
  <c r="D65" i="85"/>
  <c r="N65" i="85" s="1"/>
  <c r="G72" i="85"/>
  <c r="Q72" i="85" s="1"/>
  <c r="D134" i="82"/>
  <c r="O134" i="82" s="1"/>
  <c r="H69" i="84"/>
  <c r="K61" i="85"/>
  <c r="U61" i="85" s="1"/>
  <c r="G64" i="85"/>
  <c r="Q64" i="85" s="1"/>
  <c r="C139" i="82"/>
  <c r="C165" i="82" s="1"/>
  <c r="F153" i="82"/>
  <c r="F179" i="82" s="1"/>
  <c r="D57" i="85"/>
  <c r="N57" i="85" s="1"/>
  <c r="D55" i="85"/>
  <c r="N55" i="85" s="1"/>
  <c r="F74" i="85"/>
  <c r="P74" i="85" s="1"/>
  <c r="K58" i="85"/>
  <c r="U58" i="85" s="1"/>
  <c r="D136" i="82"/>
  <c r="O136" i="82" s="1"/>
  <c r="H148" i="82"/>
  <c r="S148" i="82" s="1"/>
  <c r="G151" i="82"/>
  <c r="R151" i="82" s="1"/>
  <c r="G146" i="82"/>
  <c r="R146" i="82" s="1"/>
  <c r="T128" i="82"/>
  <c r="B153" i="146"/>
  <c r="B142" i="132"/>
  <c r="B150" i="125"/>
  <c r="J79" i="84"/>
  <c r="J68" i="84"/>
  <c r="D144" i="82"/>
  <c r="D170" i="82" s="1"/>
  <c r="B137" i="132"/>
  <c r="D65" i="84"/>
  <c r="R126" i="82"/>
  <c r="S128" i="82"/>
  <c r="H142" i="82"/>
  <c r="H168" i="82" s="1"/>
  <c r="B152" i="146"/>
  <c r="B146" i="146"/>
  <c r="F69" i="85"/>
  <c r="P69" i="85" s="1"/>
  <c r="B73" i="85"/>
  <c r="L73" i="85" s="1"/>
  <c r="M127" i="82"/>
  <c r="B60" i="85"/>
  <c r="L60" i="85" s="1"/>
  <c r="C78" i="84"/>
  <c r="M114" i="82"/>
  <c r="M126" i="82"/>
  <c r="B139" i="82"/>
  <c r="B165" i="82" s="1"/>
  <c r="M165" i="82" s="1"/>
  <c r="B69" i="85"/>
  <c r="L69" i="85" s="1"/>
  <c r="L60" i="84"/>
  <c r="G136" i="82"/>
  <c r="R136" i="82" s="1"/>
  <c r="J140" i="82"/>
  <c r="U140" i="82" s="1"/>
  <c r="R119" i="82"/>
  <c r="B144" i="132"/>
  <c r="K55" i="85"/>
  <c r="U55" i="85" s="1"/>
  <c r="G57" i="85"/>
  <c r="Q57" i="85" s="1"/>
  <c r="D73" i="84"/>
  <c r="M110" i="82"/>
  <c r="R110" i="82"/>
  <c r="E148" i="82"/>
  <c r="P148" i="82" s="1"/>
  <c r="O122" i="82"/>
  <c r="T119" i="82"/>
  <c r="E137" i="82"/>
  <c r="P137" i="82" s="1"/>
  <c r="J154" i="82"/>
  <c r="U154" i="82" s="1"/>
  <c r="V121" i="82"/>
  <c r="D143" i="82"/>
  <c r="D169" i="82" s="1"/>
  <c r="B150" i="146"/>
  <c r="B151" i="118"/>
  <c r="B142" i="97"/>
  <c r="C62" i="84"/>
  <c r="C67" i="84"/>
  <c r="F74" i="84"/>
  <c r="C68" i="85"/>
  <c r="M68" i="85" s="1"/>
  <c r="C147" i="82"/>
  <c r="C173" i="82" s="1"/>
  <c r="K139" i="82"/>
  <c r="K165" i="82" s="1"/>
  <c r="B155" i="97"/>
  <c r="V126" i="82"/>
  <c r="B57" i="85"/>
  <c r="L57" i="85" s="1"/>
  <c r="B62" i="85"/>
  <c r="L62" i="85" s="1"/>
  <c r="J67" i="84"/>
  <c r="J77" i="84"/>
  <c r="B136" i="97"/>
  <c r="I148" i="82"/>
  <c r="I174" i="82" s="1"/>
  <c r="U110" i="82"/>
  <c r="F148" i="82"/>
  <c r="Q148" i="82" s="1"/>
  <c r="V114" i="82"/>
  <c r="O128" i="82"/>
  <c r="B136" i="132"/>
  <c r="B156" i="111"/>
  <c r="C61" i="84"/>
  <c r="J70" i="84"/>
  <c r="K70" i="84"/>
  <c r="F66" i="84"/>
  <c r="K68" i="85"/>
  <c r="U68" i="85" s="1"/>
  <c r="J72" i="84"/>
  <c r="E143" i="82"/>
  <c r="P143" i="82" s="1"/>
  <c r="Q123" i="82"/>
  <c r="B138" i="118"/>
  <c r="C60" i="84"/>
  <c r="O129" i="82"/>
  <c r="H139" i="82"/>
  <c r="H165" i="82" s="1"/>
  <c r="B141" i="82"/>
  <c r="F136" i="82"/>
  <c r="Q136" i="82" s="1"/>
  <c r="S114" i="82"/>
  <c r="K142" i="82"/>
  <c r="V142" i="82" s="1"/>
  <c r="Q111" i="82"/>
  <c r="Q118" i="82"/>
  <c r="I151" i="82"/>
  <c r="T151" i="82" s="1"/>
  <c r="M111" i="82"/>
  <c r="M147" i="82"/>
  <c r="B149" i="132"/>
  <c r="B144" i="118"/>
  <c r="B134" i="82"/>
  <c r="L65" i="84"/>
  <c r="F64" i="85"/>
  <c r="P64" i="85" s="1"/>
  <c r="J61" i="85"/>
  <c r="T61" i="85" s="1"/>
  <c r="I70" i="84"/>
  <c r="I72" i="85"/>
  <c r="S72" i="85" s="1"/>
  <c r="G62" i="84"/>
  <c r="P123" i="82"/>
  <c r="B148" i="82"/>
  <c r="B174" i="82" s="1"/>
  <c r="M174" i="82" s="1"/>
  <c r="C145" i="82"/>
  <c r="N145" i="82" s="1"/>
  <c r="B147" i="132"/>
  <c r="B145" i="132"/>
  <c r="B140" i="118"/>
  <c r="B146" i="97"/>
  <c r="L77" i="84"/>
  <c r="I65" i="84"/>
  <c r="H65" i="85"/>
  <c r="R65" i="85" s="1"/>
  <c r="U115" i="82"/>
  <c r="G149" i="82"/>
  <c r="R149" i="82" s="1"/>
  <c r="M123" i="82"/>
  <c r="B149" i="118"/>
  <c r="K72" i="85"/>
  <c r="U72" i="85" s="1"/>
  <c r="I67" i="85"/>
  <c r="S67" i="85" s="1"/>
  <c r="C150" i="82"/>
  <c r="N150" i="82" s="1"/>
  <c r="D139" i="82"/>
  <c r="O139" i="82" s="1"/>
  <c r="F143" i="82"/>
  <c r="Q143" i="82" s="1"/>
  <c r="H141" i="82"/>
  <c r="S141" i="82" s="1"/>
  <c r="I146" i="82"/>
  <c r="T146" i="82" s="1"/>
  <c r="M149" i="82"/>
  <c r="F58" i="85"/>
  <c r="P58" i="85" s="1"/>
  <c r="G63" i="84"/>
  <c r="C59" i="85"/>
  <c r="M59" i="85" s="1"/>
  <c r="D64" i="84"/>
  <c r="D60" i="139"/>
  <c r="B139" i="139"/>
  <c r="D62" i="132"/>
  <c r="B141" i="132"/>
  <c r="D71" i="139"/>
  <c r="B150" i="139"/>
  <c r="B137" i="146"/>
  <c r="D67" i="139"/>
  <c r="B146" i="139"/>
  <c r="K71" i="85"/>
  <c r="U71" i="85" s="1"/>
  <c r="L76" i="84"/>
  <c r="F73" i="85"/>
  <c r="P73" i="85" s="1"/>
  <c r="G78" i="84"/>
  <c r="D76" i="125"/>
  <c r="B155" i="125"/>
  <c r="D72" i="146"/>
  <c r="B151" i="146"/>
  <c r="D65" i="139"/>
  <c r="B144" i="139"/>
  <c r="G74" i="85"/>
  <c r="Q74" i="85" s="1"/>
  <c r="H79" i="84"/>
  <c r="F141" i="82"/>
  <c r="Q141" i="82" s="1"/>
  <c r="B145" i="146"/>
  <c r="D67" i="85"/>
  <c r="N67" i="85" s="1"/>
  <c r="E72" i="84"/>
  <c r="C66" i="85"/>
  <c r="M66" i="85" s="1"/>
  <c r="D71" i="84"/>
  <c r="E66" i="85"/>
  <c r="O66" i="85" s="1"/>
  <c r="F71" i="84"/>
  <c r="E55" i="85"/>
  <c r="O55" i="85" s="1"/>
  <c r="F60" i="84"/>
  <c r="D71" i="132"/>
  <c r="B150" i="132"/>
  <c r="B151" i="111"/>
  <c r="B156" i="97"/>
  <c r="B140" i="97"/>
  <c r="D72" i="132"/>
  <c r="B151" i="132"/>
  <c r="D77" i="139"/>
  <c r="B156" i="139"/>
  <c r="D62" i="118"/>
  <c r="B141" i="118"/>
  <c r="J70" i="85"/>
  <c r="T70" i="85" s="1"/>
  <c r="K75" i="84"/>
  <c r="H63" i="85"/>
  <c r="R63" i="85" s="1"/>
  <c r="I68" i="84"/>
  <c r="G63" i="85"/>
  <c r="Q63" i="85" s="1"/>
  <c r="H68" i="84"/>
  <c r="G58" i="85"/>
  <c r="Q58" i="85" s="1"/>
  <c r="H63" i="84"/>
  <c r="K70" i="85"/>
  <c r="U70" i="85" s="1"/>
  <c r="L75" i="84"/>
  <c r="J58" i="85"/>
  <c r="T58" i="85" s="1"/>
  <c r="K63" i="84"/>
  <c r="D63" i="139"/>
  <c r="B142" i="139"/>
  <c r="D76" i="139"/>
  <c r="B155" i="139"/>
  <c r="D70" i="139"/>
  <c r="B149" i="139"/>
  <c r="J56" i="85"/>
  <c r="T56" i="85" s="1"/>
  <c r="K61" i="84"/>
  <c r="D60" i="111"/>
  <c r="B139" i="111"/>
  <c r="D59" i="132"/>
  <c r="B138" i="132"/>
  <c r="D69" i="139"/>
  <c r="B148" i="139"/>
  <c r="D74" i="139"/>
  <c r="B153" i="139"/>
  <c r="D65" i="146"/>
  <c r="B144" i="146"/>
  <c r="D58" i="139"/>
  <c r="B137" i="139"/>
  <c r="D64" i="139"/>
  <c r="B143" i="139"/>
  <c r="D72" i="125"/>
  <c r="B151" i="125"/>
  <c r="H58" i="85"/>
  <c r="R58" i="85" s="1"/>
  <c r="I63" i="84"/>
  <c r="E75" i="85"/>
  <c r="O75" i="85" s="1"/>
  <c r="F80" i="84"/>
  <c r="I56" i="85"/>
  <c r="S56" i="85" s="1"/>
  <c r="J61" i="84"/>
  <c r="D63" i="118"/>
  <c r="B142" i="118"/>
  <c r="D146" i="82"/>
  <c r="D172" i="82" s="1"/>
  <c r="G142" i="82"/>
  <c r="G168" i="82" s="1"/>
  <c r="J137" i="82"/>
  <c r="J163" i="82" s="1"/>
  <c r="I135" i="82"/>
  <c r="T135" i="82" s="1"/>
  <c r="G137" i="82"/>
  <c r="G163" i="82" s="1"/>
  <c r="K149" i="82"/>
  <c r="V149" i="82" s="1"/>
  <c r="B139" i="146"/>
  <c r="B148" i="125"/>
  <c r="B155" i="111"/>
  <c r="B137" i="111"/>
  <c r="B149" i="111"/>
  <c r="B147" i="97"/>
  <c r="B150" i="97"/>
  <c r="D73" i="139"/>
  <c r="B152" i="139"/>
  <c r="D64" i="146"/>
  <c r="B143" i="146"/>
  <c r="D57" i="139"/>
  <c r="B136" i="139"/>
  <c r="D74" i="118"/>
  <c r="B153" i="118"/>
  <c r="D68" i="146"/>
  <c r="B147" i="146"/>
  <c r="E60" i="85"/>
  <c r="O60" i="85" s="1"/>
  <c r="F65" i="84"/>
  <c r="D66" i="118"/>
  <c r="B145" i="118"/>
  <c r="E57" i="85"/>
  <c r="O57" i="85" s="1"/>
  <c r="F62" i="84"/>
  <c r="D76" i="118"/>
  <c r="B155" i="118"/>
  <c r="E58" i="85"/>
  <c r="O58" i="85" s="1"/>
  <c r="F63" i="84"/>
  <c r="G65" i="85"/>
  <c r="Q65" i="85" s="1"/>
  <c r="H70" i="84"/>
  <c r="D58" i="125"/>
  <c r="B137" i="125"/>
  <c r="D64" i="125"/>
  <c r="B143" i="125"/>
  <c r="D60" i="85"/>
  <c r="N60" i="85" s="1"/>
  <c r="E65" i="84"/>
  <c r="E56" i="85"/>
  <c r="O56" i="85" s="1"/>
  <c r="F61" i="84"/>
  <c r="C69" i="85"/>
  <c r="M69" i="85" s="1"/>
  <c r="D74" i="84"/>
  <c r="C73" i="85"/>
  <c r="M73" i="85" s="1"/>
  <c r="D78" i="84"/>
  <c r="G67" i="85"/>
  <c r="Q67" i="85" s="1"/>
  <c r="H72" i="84"/>
  <c r="Q112" i="82"/>
  <c r="D62" i="85"/>
  <c r="N62" i="85" s="1"/>
  <c r="E67" i="84"/>
  <c r="J69" i="85"/>
  <c r="T69" i="85" s="1"/>
  <c r="K74" i="84"/>
  <c r="G69" i="85"/>
  <c r="Q69" i="85" s="1"/>
  <c r="H74" i="84"/>
  <c r="D62" i="139"/>
  <c r="B141" i="139"/>
  <c r="D67" i="132"/>
  <c r="B146" i="132"/>
  <c r="J68" i="85"/>
  <c r="T68" i="85" s="1"/>
  <c r="K73" i="84"/>
  <c r="C55" i="85"/>
  <c r="M55" i="85" s="1"/>
  <c r="D60" i="84"/>
  <c r="I60" i="85"/>
  <c r="S60" i="85" s="1"/>
  <c r="J65" i="84"/>
  <c r="F150" i="82"/>
  <c r="F176" i="82" s="1"/>
  <c r="F152" i="82"/>
  <c r="F178" i="82" s="1"/>
  <c r="V125" i="82"/>
  <c r="D75" i="125"/>
  <c r="B154" i="125"/>
  <c r="C62" i="85"/>
  <c r="M62" i="85" s="1"/>
  <c r="D67" i="84"/>
  <c r="C67" i="85"/>
  <c r="M67" i="85" s="1"/>
  <c r="D72" i="84"/>
  <c r="D69" i="85"/>
  <c r="N69" i="85" s="1"/>
  <c r="E74" i="84"/>
  <c r="G59" i="85"/>
  <c r="Q59" i="85" s="1"/>
  <c r="H64" i="84"/>
  <c r="K65" i="85"/>
  <c r="U65" i="85" s="1"/>
  <c r="L70" i="84"/>
  <c r="F67" i="85"/>
  <c r="P67" i="85" s="1"/>
  <c r="G72" i="84"/>
  <c r="O123" i="82"/>
  <c r="Q127" i="82"/>
  <c r="B156" i="132"/>
  <c r="O121" i="82"/>
  <c r="U123" i="82"/>
  <c r="T114" i="82"/>
  <c r="B149" i="146"/>
  <c r="B136" i="111"/>
  <c r="B141" i="111"/>
  <c r="D59" i="139"/>
  <c r="B138" i="139"/>
  <c r="D77" i="125"/>
  <c r="B156" i="125"/>
  <c r="D61" i="139"/>
  <c r="B140" i="139"/>
  <c r="D57" i="125"/>
  <c r="B136" i="125"/>
  <c r="E73" i="85"/>
  <c r="O73" i="85" s="1"/>
  <c r="F78" i="84"/>
  <c r="E67" i="85"/>
  <c r="O67" i="85" s="1"/>
  <c r="F72" i="84"/>
  <c r="J64" i="85"/>
  <c r="T64" i="85" s="1"/>
  <c r="K69" i="84"/>
  <c r="D63" i="111"/>
  <c r="B142" i="111"/>
  <c r="J75" i="85"/>
  <c r="T75" i="85" s="1"/>
  <c r="K80" i="84"/>
  <c r="D63" i="125"/>
  <c r="B142" i="125"/>
  <c r="C141" i="82"/>
  <c r="C167" i="82" s="1"/>
  <c r="C148" i="82"/>
  <c r="N148" i="82" s="1"/>
  <c r="E145" i="82"/>
  <c r="E171" i="82" s="1"/>
  <c r="E152" i="82"/>
  <c r="P152" i="82" s="1"/>
  <c r="C138" i="82"/>
  <c r="N138" i="82" s="1"/>
  <c r="G148" i="82"/>
  <c r="R148" i="82" s="1"/>
  <c r="E134" i="82"/>
  <c r="E160" i="82" s="1"/>
  <c r="H137" i="82"/>
  <c r="S137" i="82" s="1"/>
  <c r="J147" i="82"/>
  <c r="U147" i="82" s="1"/>
  <c r="E154" i="82"/>
  <c r="P154" i="82" s="1"/>
  <c r="U118" i="82"/>
  <c r="C146" i="82"/>
  <c r="N146" i="82" s="1"/>
  <c r="B140" i="132"/>
  <c r="B150" i="118"/>
  <c r="B148" i="111"/>
  <c r="B144" i="111"/>
  <c r="B143" i="97"/>
  <c r="D67" i="111"/>
  <c r="B146" i="111"/>
  <c r="G56" i="85"/>
  <c r="Q56" i="85" s="1"/>
  <c r="H61" i="84"/>
  <c r="I69" i="85"/>
  <c r="S69" i="85" s="1"/>
  <c r="J74" i="84"/>
  <c r="D68" i="111"/>
  <c r="B147" i="111"/>
  <c r="D73" i="125"/>
  <c r="B152" i="125"/>
  <c r="H56" i="85"/>
  <c r="R56" i="85" s="1"/>
  <c r="I61" i="84"/>
  <c r="H69" i="85"/>
  <c r="R69" i="85" s="1"/>
  <c r="I74" i="84"/>
  <c r="D77" i="146"/>
  <c r="B156" i="146"/>
  <c r="D74" i="97"/>
  <c r="B153" i="97"/>
  <c r="D75" i="132"/>
  <c r="B154" i="132"/>
  <c r="D72" i="139"/>
  <c r="B151" i="139"/>
  <c r="D69" i="118"/>
  <c r="B148" i="118"/>
  <c r="D75" i="118"/>
  <c r="B154" i="118"/>
  <c r="D58" i="85"/>
  <c r="N58" i="85" s="1"/>
  <c r="E63" i="84"/>
  <c r="H74" i="85"/>
  <c r="R74" i="85" s="1"/>
  <c r="I79" i="84"/>
  <c r="K74" i="85"/>
  <c r="U74" i="85" s="1"/>
  <c r="L79" i="84"/>
  <c r="D62" i="97"/>
  <c r="B141" i="97"/>
  <c r="C71" i="85"/>
  <c r="M71" i="85" s="1"/>
  <c r="D76" i="84"/>
  <c r="D70" i="125"/>
  <c r="B149" i="125"/>
  <c r="D61" i="146"/>
  <c r="B140" i="146"/>
  <c r="D73" i="132"/>
  <c r="B152" i="132"/>
  <c r="D68" i="125"/>
  <c r="B147" i="125"/>
  <c r="F68" i="85"/>
  <c r="P68" i="85" s="1"/>
  <c r="G73" i="84"/>
  <c r="F71" i="85"/>
  <c r="P71" i="85" s="1"/>
  <c r="G76" i="84"/>
  <c r="F62" i="85"/>
  <c r="P62" i="85" s="1"/>
  <c r="G67" i="84"/>
  <c r="D60" i="125"/>
  <c r="B139" i="125"/>
  <c r="E135" i="82"/>
  <c r="P135" i="82" s="1"/>
  <c r="C134" i="82"/>
  <c r="C160" i="82" s="1"/>
  <c r="B146" i="118"/>
  <c r="B143" i="111"/>
  <c r="D57" i="118"/>
  <c r="B136" i="118"/>
  <c r="J63" i="85"/>
  <c r="T63" i="85" s="1"/>
  <c r="K68" i="84"/>
  <c r="N109" i="82"/>
  <c r="Q121" i="82"/>
  <c r="O116" i="82"/>
  <c r="R113" i="82"/>
  <c r="B152" i="97"/>
  <c r="N127" i="82"/>
  <c r="U117" i="82"/>
  <c r="R112" i="82"/>
  <c r="V124" i="82"/>
  <c r="B141" i="125"/>
  <c r="B140" i="111"/>
  <c r="B149" i="97"/>
  <c r="D66" i="139"/>
  <c r="B145" i="139"/>
  <c r="D75" i="111"/>
  <c r="B154" i="111"/>
  <c r="D76" i="132"/>
  <c r="B155" i="132"/>
  <c r="D66" i="125"/>
  <c r="B145" i="125"/>
  <c r="N116" i="82"/>
  <c r="Q122" i="82"/>
  <c r="N123" i="82"/>
  <c r="P120" i="82"/>
  <c r="P127" i="82"/>
  <c r="N113" i="82"/>
  <c r="R123" i="82"/>
  <c r="P109" i="82"/>
  <c r="S112" i="82"/>
  <c r="U122" i="82"/>
  <c r="P129" i="82"/>
  <c r="N121" i="82"/>
  <c r="B141" i="146"/>
  <c r="B138" i="125"/>
  <c r="B137" i="118"/>
  <c r="B156" i="118"/>
  <c r="B152" i="111"/>
  <c r="B148" i="97"/>
  <c r="D69" i="146"/>
  <c r="B148" i="146"/>
  <c r="D71" i="111"/>
  <c r="B150" i="111"/>
  <c r="D68" i="118"/>
  <c r="B147" i="118"/>
  <c r="K63" i="85"/>
  <c r="U63" i="85" s="1"/>
  <c r="L68" i="84"/>
  <c r="D74" i="85"/>
  <c r="N74" i="85" s="1"/>
  <c r="E79" i="84"/>
  <c r="H62" i="85"/>
  <c r="R62" i="85" s="1"/>
  <c r="I67" i="84"/>
  <c r="G70" i="85"/>
  <c r="Q70" i="85" s="1"/>
  <c r="H75" i="84"/>
  <c r="D68" i="139"/>
  <c r="B147" i="139"/>
  <c r="D74" i="125"/>
  <c r="B153" i="125"/>
  <c r="D75" i="139"/>
  <c r="B154" i="139"/>
  <c r="E64" i="85"/>
  <c r="O64" i="85" s="1"/>
  <c r="F69" i="84"/>
  <c r="D59" i="111"/>
  <c r="B138" i="111"/>
  <c r="D64" i="132"/>
  <c r="B143" i="132"/>
  <c r="G75" i="85"/>
  <c r="Q75" i="85" s="1"/>
  <c r="H80" i="84"/>
  <c r="D65" i="125"/>
  <c r="B144" i="125"/>
  <c r="D75" i="85"/>
  <c r="N75" i="85" s="1"/>
  <c r="E80" i="84"/>
  <c r="M161" i="82"/>
  <c r="B142" i="82"/>
  <c r="B63" i="85"/>
  <c r="L63" i="85" s="1"/>
  <c r="C68" i="84"/>
  <c r="B145" i="82"/>
  <c r="B66" i="85"/>
  <c r="L66" i="85" s="1"/>
  <c r="C71" i="84"/>
  <c r="M117" i="82"/>
  <c r="M166" i="82"/>
  <c r="B191" i="82"/>
  <c r="M191" i="82" s="1"/>
  <c r="B72" i="85"/>
  <c r="L72" i="85" s="1"/>
  <c r="C77" i="84"/>
  <c r="B65" i="85"/>
  <c r="L65" i="85" s="1"/>
  <c r="C70" i="84"/>
  <c r="B154" i="82"/>
  <c r="B75" i="85"/>
  <c r="L75" i="85" s="1"/>
  <c r="C80" i="84"/>
  <c r="M178" i="82"/>
  <c r="B203" i="82"/>
  <c r="M203" i="82" s="1"/>
  <c r="B64" i="85"/>
  <c r="L64" i="85" s="1"/>
  <c r="C69" i="84"/>
  <c r="M177" i="82"/>
  <c r="B202" i="82"/>
  <c r="M202" i="82" s="1"/>
  <c r="B150" i="82"/>
  <c r="B71" i="85"/>
  <c r="L71" i="85" s="1"/>
  <c r="C76" i="84"/>
  <c r="M120" i="82"/>
  <c r="M179" i="82"/>
  <c r="B204" i="82"/>
  <c r="M204" i="82" s="1"/>
  <c r="B143" i="82"/>
  <c r="B169" i="82" s="1"/>
  <c r="B144" i="82"/>
  <c r="B170" i="82" s="1"/>
  <c r="M175" i="82"/>
  <c r="B200" i="82"/>
  <c r="M200" i="82" s="1"/>
  <c r="D60" i="90"/>
  <c r="D61" i="90"/>
  <c r="D57" i="90"/>
  <c r="D62" i="90"/>
  <c r="D66" i="90"/>
  <c r="D68" i="90"/>
  <c r="D71" i="90"/>
  <c r="D59" i="90"/>
  <c r="D65" i="90"/>
  <c r="D67" i="90"/>
  <c r="D63" i="90"/>
  <c r="D69" i="90"/>
  <c r="B139" i="90"/>
  <c r="B138" i="90"/>
  <c r="D75" i="90"/>
  <c r="D70" i="90"/>
  <c r="D58" i="90"/>
  <c r="B137" i="90"/>
  <c r="D73" i="90"/>
  <c r="D74" i="90"/>
  <c r="D64" i="90"/>
  <c r="B146" i="90"/>
  <c r="D72" i="90"/>
  <c r="D76" i="90"/>
  <c r="D77" i="90"/>
  <c r="B148" i="106"/>
  <c r="B143" i="106"/>
  <c r="B156" i="106"/>
  <c r="B140" i="106"/>
  <c r="B139" i="106"/>
  <c r="B141" i="106"/>
  <c r="B155" i="106"/>
  <c r="B149" i="106"/>
  <c r="B151" i="106"/>
  <c r="P153" i="82"/>
  <c r="E179" i="82"/>
  <c r="U145" i="82"/>
  <c r="J171" i="82"/>
  <c r="U150" i="82"/>
  <c r="J176" i="82"/>
  <c r="T137" i="82"/>
  <c r="I163" i="82"/>
  <c r="Q146" i="82"/>
  <c r="F172" i="82"/>
  <c r="R143" i="82"/>
  <c r="G169" i="82"/>
  <c r="R150" i="82"/>
  <c r="G176" i="82"/>
  <c r="O140" i="82"/>
  <c r="D166" i="82"/>
  <c r="U146" i="82"/>
  <c r="J172" i="82"/>
  <c r="V150" i="82"/>
  <c r="K176" i="82"/>
  <c r="O135" i="82"/>
  <c r="D161" i="82"/>
  <c r="Q137" i="82"/>
  <c r="F163" i="82"/>
  <c r="U148" i="82"/>
  <c r="J174" i="82"/>
  <c r="N152" i="82"/>
  <c r="C178" i="82"/>
  <c r="O137" i="82"/>
  <c r="D163" i="82"/>
  <c r="U142" i="82"/>
  <c r="J168" i="82"/>
  <c r="S153" i="82"/>
  <c r="H179" i="82"/>
  <c r="T139" i="82"/>
  <c r="I165" i="82"/>
  <c r="V143" i="82"/>
  <c r="K169" i="82"/>
  <c r="O154" i="82"/>
  <c r="D180" i="82"/>
  <c r="T152" i="82"/>
  <c r="I178" i="82"/>
  <c r="O141" i="82"/>
  <c r="D167" i="82"/>
  <c r="R138" i="82"/>
  <c r="G164" i="82"/>
  <c r="O148" i="82"/>
  <c r="D174" i="82"/>
  <c r="N135" i="82"/>
  <c r="C161" i="82"/>
  <c r="O138" i="82"/>
  <c r="D164" i="82"/>
  <c r="U135" i="82"/>
  <c r="J161" i="82"/>
  <c r="V151" i="82"/>
  <c r="K177" i="82"/>
  <c r="V134" i="82"/>
  <c r="K160" i="82"/>
  <c r="Q147" i="82"/>
  <c r="F173" i="82"/>
  <c r="U151" i="82"/>
  <c r="J177" i="82"/>
  <c r="R154" i="82"/>
  <c r="G180" i="82"/>
  <c r="R141" i="82"/>
  <c r="G167" i="82"/>
  <c r="N144" i="82"/>
  <c r="C170" i="82"/>
  <c r="Q140" i="82"/>
  <c r="F166" i="82"/>
  <c r="U143" i="82"/>
  <c r="J169" i="82"/>
  <c r="O153" i="82"/>
  <c r="D179" i="82"/>
  <c r="U149" i="82"/>
  <c r="J175" i="82"/>
  <c r="R135" i="82"/>
  <c r="G161" i="82"/>
  <c r="O142" i="82"/>
  <c r="D168" i="82"/>
  <c r="R144" i="82"/>
  <c r="G170" i="82"/>
  <c r="R140" i="82"/>
  <c r="G166" i="82"/>
  <c r="V153" i="82"/>
  <c r="K179" i="82"/>
  <c r="N151" i="82"/>
  <c r="C177" i="82"/>
  <c r="U136" i="82"/>
  <c r="J162" i="82"/>
  <c r="U139" i="82"/>
  <c r="J165" i="82"/>
  <c r="N153" i="82"/>
  <c r="M136" i="82"/>
  <c r="B162" i="82"/>
  <c r="P138" i="82"/>
  <c r="E164" i="82"/>
  <c r="T145" i="82"/>
  <c r="I171" i="82"/>
  <c r="S149" i="82"/>
  <c r="H175" i="82"/>
  <c r="S144" i="82"/>
  <c r="H170" i="82"/>
  <c r="R147" i="82"/>
  <c r="G173" i="82"/>
  <c r="S138" i="82"/>
  <c r="H164" i="82"/>
  <c r="P149" i="82"/>
  <c r="E175" i="82"/>
  <c r="N142" i="82"/>
  <c r="C168" i="82"/>
  <c r="S154" i="82"/>
  <c r="H180" i="82"/>
  <c r="S145" i="82"/>
  <c r="H171" i="82"/>
  <c r="U141" i="82"/>
  <c r="J167" i="82"/>
  <c r="O150" i="82"/>
  <c r="D176" i="82"/>
  <c r="U152" i="82"/>
  <c r="J178" i="82"/>
  <c r="M153" i="82"/>
  <c r="M140" i="82"/>
  <c r="M151" i="82"/>
  <c r="M152" i="82"/>
  <c r="T149" i="82" l="1"/>
  <c r="H166" i="82"/>
  <c r="H191" i="82" s="1"/>
  <c r="S191" i="82" s="1"/>
  <c r="G171" i="82"/>
  <c r="R171" i="82" s="1"/>
  <c r="C163" i="82"/>
  <c r="C188" i="82" s="1"/>
  <c r="N188" i="82" s="1"/>
  <c r="N154" i="82"/>
  <c r="F177" i="82"/>
  <c r="F202" i="82" s="1"/>
  <c r="Q202" i="82" s="1"/>
  <c r="O151" i="82"/>
  <c r="D175" i="82"/>
  <c r="O175" i="82" s="1"/>
  <c r="F168" i="82"/>
  <c r="Q168" i="82" s="1"/>
  <c r="V136" i="82"/>
  <c r="T140" i="82"/>
  <c r="D171" i="82"/>
  <c r="D196" i="82" s="1"/>
  <c r="O196" i="82" s="1"/>
  <c r="C175" i="82"/>
  <c r="C200" i="82" s="1"/>
  <c r="N200" i="82" s="1"/>
  <c r="S136" i="82"/>
  <c r="K178" i="82"/>
  <c r="V178" i="82" s="1"/>
  <c r="E168" i="82"/>
  <c r="P168" i="82" s="1"/>
  <c r="V141" i="82"/>
  <c r="G165" i="82"/>
  <c r="R165" i="82" s="1"/>
  <c r="I169" i="82"/>
  <c r="T169" i="82" s="1"/>
  <c r="K180" i="82"/>
  <c r="K205" i="82" s="1"/>
  <c r="V205" i="82" s="1"/>
  <c r="F175" i="82"/>
  <c r="Q175" i="82" s="1"/>
  <c r="F180" i="82"/>
  <c r="F205" i="82" s="1"/>
  <c r="Q205" i="82" s="1"/>
  <c r="F160" i="82"/>
  <c r="Q160" i="82" s="1"/>
  <c r="F161" i="82"/>
  <c r="Q161" i="82" s="1"/>
  <c r="H173" i="82"/>
  <c r="S173" i="82" s="1"/>
  <c r="I164" i="82"/>
  <c r="T164" i="82" s="1"/>
  <c r="F164" i="82"/>
  <c r="F189" i="82" s="1"/>
  <c r="Q189" i="82" s="1"/>
  <c r="H178" i="82"/>
  <c r="S178" i="82" s="1"/>
  <c r="N143" i="82"/>
  <c r="M164" i="82"/>
  <c r="T141" i="82"/>
  <c r="H169" i="82"/>
  <c r="H194" i="82" s="1"/>
  <c r="S194" i="82" s="1"/>
  <c r="E170" i="82"/>
  <c r="E195" i="82" s="1"/>
  <c r="P195" i="82" s="1"/>
  <c r="O152" i="82"/>
  <c r="S151" i="82"/>
  <c r="N140" i="82"/>
  <c r="T134" i="82"/>
  <c r="K171" i="82"/>
  <c r="K196" i="82" s="1"/>
  <c r="V196" i="82" s="1"/>
  <c r="T150" i="82"/>
  <c r="U134" i="82"/>
  <c r="O144" i="82"/>
  <c r="G160" i="82"/>
  <c r="R160" i="82" s="1"/>
  <c r="G178" i="82"/>
  <c r="R178" i="82" s="1"/>
  <c r="E167" i="82"/>
  <c r="P167" i="82" s="1"/>
  <c r="T153" i="82"/>
  <c r="K174" i="82"/>
  <c r="K199" i="82" s="1"/>
  <c r="V199" i="82" s="1"/>
  <c r="N139" i="82"/>
  <c r="I180" i="82"/>
  <c r="I205" i="82" s="1"/>
  <c r="T205" i="82" s="1"/>
  <c r="B163" i="82"/>
  <c r="M163" i="82" s="1"/>
  <c r="K172" i="82"/>
  <c r="V172" i="82" s="1"/>
  <c r="S146" i="82"/>
  <c r="F171" i="82"/>
  <c r="Q171" i="82" s="1"/>
  <c r="H160" i="82"/>
  <c r="H185" i="82" s="1"/>
  <c r="S185" i="82" s="1"/>
  <c r="B197" i="82"/>
  <c r="M197" i="82" s="1"/>
  <c r="B198" i="82"/>
  <c r="M198" i="82" s="1"/>
  <c r="E177" i="82"/>
  <c r="P177" i="82" s="1"/>
  <c r="M146" i="82"/>
  <c r="O143" i="82"/>
  <c r="G177" i="82"/>
  <c r="R177" i="82" s="1"/>
  <c r="E172" i="82"/>
  <c r="P172" i="82" s="1"/>
  <c r="F165" i="82"/>
  <c r="F190" i="82" s="1"/>
  <c r="Q190" i="82" s="1"/>
  <c r="K164" i="82"/>
  <c r="V164" i="82" s="1"/>
  <c r="J164" i="82"/>
  <c r="J189" i="82" s="1"/>
  <c r="U189" i="82" s="1"/>
  <c r="I162" i="82"/>
  <c r="I187" i="82" s="1"/>
  <c r="T187" i="82" s="1"/>
  <c r="Q153" i="82"/>
  <c r="N147" i="82"/>
  <c r="V139" i="82"/>
  <c r="K173" i="82"/>
  <c r="V173" i="82" s="1"/>
  <c r="G162" i="82"/>
  <c r="G187" i="82" s="1"/>
  <c r="R187" i="82" s="1"/>
  <c r="E173" i="82"/>
  <c r="P173" i="82" s="1"/>
  <c r="I170" i="82"/>
  <c r="I195" i="82" s="1"/>
  <c r="T195" i="82" s="1"/>
  <c r="J179" i="82"/>
  <c r="U179" i="82" s="1"/>
  <c r="F169" i="82"/>
  <c r="F194" i="82" s="1"/>
  <c r="Q194" i="82" s="1"/>
  <c r="H161" i="82"/>
  <c r="S161" i="82" s="1"/>
  <c r="I173" i="82"/>
  <c r="I198" i="82" s="1"/>
  <c r="T198" i="82" s="1"/>
  <c r="G179" i="82"/>
  <c r="R179" i="82" s="1"/>
  <c r="E165" i="82"/>
  <c r="P165" i="82" s="1"/>
  <c r="K166" i="82"/>
  <c r="K191" i="82" s="1"/>
  <c r="V191" i="82" s="1"/>
  <c r="H174" i="82"/>
  <c r="S174" i="82" s="1"/>
  <c r="M144" i="82"/>
  <c r="I168" i="82"/>
  <c r="T168" i="82" s="1"/>
  <c r="E169" i="82"/>
  <c r="P169" i="82" s="1"/>
  <c r="D162" i="82"/>
  <c r="O162" i="82" s="1"/>
  <c r="M138" i="82"/>
  <c r="H176" i="82"/>
  <c r="S176" i="82" s="1"/>
  <c r="K161" i="82"/>
  <c r="K186" i="82" s="1"/>
  <c r="V186" i="82" s="1"/>
  <c r="N136" i="82"/>
  <c r="F170" i="82"/>
  <c r="F195" i="82" s="1"/>
  <c r="Q195" i="82" s="1"/>
  <c r="K170" i="82"/>
  <c r="V170" i="82" s="1"/>
  <c r="E166" i="82"/>
  <c r="P166" i="82" s="1"/>
  <c r="P150" i="82"/>
  <c r="S142" i="82"/>
  <c r="B199" i="82"/>
  <c r="M199" i="82" s="1"/>
  <c r="E178" i="82"/>
  <c r="P178" i="82" s="1"/>
  <c r="R137" i="82"/>
  <c r="J166" i="82"/>
  <c r="U166" i="82" s="1"/>
  <c r="Q152" i="82"/>
  <c r="J170" i="82"/>
  <c r="U170" i="82" s="1"/>
  <c r="V137" i="82"/>
  <c r="G172" i="82"/>
  <c r="R172" i="82" s="1"/>
  <c r="T148" i="82"/>
  <c r="M135" i="82"/>
  <c r="D173" i="82"/>
  <c r="O173" i="82" s="1"/>
  <c r="I177" i="82"/>
  <c r="T177" i="82" s="1"/>
  <c r="E162" i="82"/>
  <c r="P162" i="82" s="1"/>
  <c r="N134" i="82"/>
  <c r="D160" i="82"/>
  <c r="D185" i="82" s="1"/>
  <c r="O185" i="82" s="1"/>
  <c r="E174" i="82"/>
  <c r="E199" i="82" s="1"/>
  <c r="P199" i="82" s="1"/>
  <c r="I172" i="82"/>
  <c r="I197" i="82" s="1"/>
  <c r="T197" i="82" s="1"/>
  <c r="P134" i="82"/>
  <c r="F174" i="82"/>
  <c r="F199" i="82" s="1"/>
  <c r="Q199" i="82" s="1"/>
  <c r="B190" i="82"/>
  <c r="M190" i="82" s="1"/>
  <c r="M139" i="82"/>
  <c r="S139" i="82"/>
  <c r="I161" i="82"/>
  <c r="T161" i="82" s="1"/>
  <c r="J180" i="82"/>
  <c r="U180" i="82" s="1"/>
  <c r="E163" i="82"/>
  <c r="P163" i="82" s="1"/>
  <c r="F162" i="82"/>
  <c r="Q162" i="82" s="1"/>
  <c r="E180" i="82"/>
  <c r="P180" i="82" s="1"/>
  <c r="M134" i="82"/>
  <c r="B160" i="82"/>
  <c r="C171" i="82"/>
  <c r="N171" i="82" s="1"/>
  <c r="J173" i="82"/>
  <c r="U173" i="82" s="1"/>
  <c r="C174" i="82"/>
  <c r="N174" i="82" s="1"/>
  <c r="F167" i="82"/>
  <c r="Q167" i="82" s="1"/>
  <c r="D165" i="82"/>
  <c r="D190" i="82" s="1"/>
  <c r="O190" i="82" s="1"/>
  <c r="H163" i="82"/>
  <c r="H188" i="82" s="1"/>
  <c r="S188" i="82" s="1"/>
  <c r="H167" i="82"/>
  <c r="S167" i="82" s="1"/>
  <c r="O146" i="82"/>
  <c r="Q150" i="82"/>
  <c r="M148" i="82"/>
  <c r="U137" i="82"/>
  <c r="K168" i="82"/>
  <c r="V168" i="82" s="1"/>
  <c r="B167" i="82"/>
  <c r="M141" i="82"/>
  <c r="R142" i="82"/>
  <c r="C176" i="82"/>
  <c r="C201" i="82" s="1"/>
  <c r="N201" i="82" s="1"/>
  <c r="G175" i="82"/>
  <c r="R175" i="82" s="1"/>
  <c r="N141" i="82"/>
  <c r="P145" i="82"/>
  <c r="P171" i="82"/>
  <c r="E196" i="82"/>
  <c r="P196" i="82" s="1"/>
  <c r="U163" i="82"/>
  <c r="J188" i="82"/>
  <c r="U188" i="82" s="1"/>
  <c r="O172" i="82"/>
  <c r="D197" i="82"/>
  <c r="O197" i="82" s="1"/>
  <c r="N167" i="82"/>
  <c r="C192" i="82"/>
  <c r="N192" i="82" s="1"/>
  <c r="Q178" i="82"/>
  <c r="F203" i="82"/>
  <c r="Q203" i="82" s="1"/>
  <c r="O179" i="82"/>
  <c r="D204" i="82"/>
  <c r="O204" i="82" s="1"/>
  <c r="N163" i="82"/>
  <c r="U168" i="82"/>
  <c r="J193" i="82"/>
  <c r="U193" i="82" s="1"/>
  <c r="U174" i="82"/>
  <c r="J199" i="82"/>
  <c r="U199" i="82" s="1"/>
  <c r="U178" i="82"/>
  <c r="J203" i="82"/>
  <c r="U203" i="82" s="1"/>
  <c r="S171" i="82"/>
  <c r="H196" i="82"/>
  <c r="S196" i="82" s="1"/>
  <c r="C164" i="82"/>
  <c r="Q176" i="82"/>
  <c r="F201" i="82"/>
  <c r="Q201" i="82" s="1"/>
  <c r="R166" i="82"/>
  <c r="G191" i="82"/>
  <c r="R191" i="82" s="1"/>
  <c r="R161" i="82"/>
  <c r="G186" i="82"/>
  <c r="R186" i="82" s="1"/>
  <c r="R180" i="82"/>
  <c r="G205" i="82"/>
  <c r="R205" i="82" s="1"/>
  <c r="O174" i="82"/>
  <c r="D199" i="82"/>
  <c r="O199" i="82" s="1"/>
  <c r="S179" i="82"/>
  <c r="H204" i="82"/>
  <c r="S204" i="82" s="1"/>
  <c r="T163" i="82"/>
  <c r="I188" i="82"/>
  <c r="T188" i="82" s="1"/>
  <c r="K175" i="82"/>
  <c r="U167" i="82"/>
  <c r="J192" i="82"/>
  <c r="U192" i="82" s="1"/>
  <c r="S180" i="82"/>
  <c r="H205" i="82"/>
  <c r="S205" i="82" s="1"/>
  <c r="S164" i="82"/>
  <c r="H189" i="82"/>
  <c r="S189" i="82" s="1"/>
  <c r="S175" i="82"/>
  <c r="H200" i="82"/>
  <c r="S200" i="82" s="1"/>
  <c r="P164" i="82"/>
  <c r="E189" i="82"/>
  <c r="P189" i="82" s="1"/>
  <c r="S172" i="82"/>
  <c r="H197" i="82"/>
  <c r="S197" i="82" s="1"/>
  <c r="P176" i="82"/>
  <c r="E201" i="82"/>
  <c r="P201" i="82" s="1"/>
  <c r="N180" i="82"/>
  <c r="C205" i="82"/>
  <c r="N205" i="82" s="1"/>
  <c r="N177" i="82"/>
  <c r="C202" i="82"/>
  <c r="N202" i="82" s="1"/>
  <c r="T167" i="82"/>
  <c r="I192" i="82"/>
  <c r="T192" i="82" s="1"/>
  <c r="V167" i="82"/>
  <c r="K192" i="82"/>
  <c r="V192" i="82" s="1"/>
  <c r="U175" i="82"/>
  <c r="J200" i="82"/>
  <c r="U200" i="82" s="1"/>
  <c r="P160" i="82"/>
  <c r="E185" i="82"/>
  <c r="P185" i="82" s="1"/>
  <c r="S168" i="82"/>
  <c r="H193" i="82"/>
  <c r="S193" i="82" s="1"/>
  <c r="T178" i="82"/>
  <c r="I203" i="82"/>
  <c r="T203" i="82" s="1"/>
  <c r="V169" i="82"/>
  <c r="K194" i="82"/>
  <c r="V194" i="82" s="1"/>
  <c r="V163" i="82"/>
  <c r="K188" i="82"/>
  <c r="V188" i="82" s="1"/>
  <c r="U172" i="82"/>
  <c r="J197" i="82"/>
  <c r="U197" i="82" s="1"/>
  <c r="R169" i="82"/>
  <c r="G194" i="82"/>
  <c r="R194" i="82" s="1"/>
  <c r="T160" i="82"/>
  <c r="I185" i="82"/>
  <c r="T185" i="82" s="1"/>
  <c r="U171" i="82"/>
  <c r="J196" i="82"/>
  <c r="U196" i="82" s="1"/>
  <c r="R163" i="82"/>
  <c r="G188" i="82"/>
  <c r="R188" i="82" s="1"/>
  <c r="N166" i="82"/>
  <c r="C191" i="82"/>
  <c r="N191" i="82" s="1"/>
  <c r="G196" i="82"/>
  <c r="R196" i="82" s="1"/>
  <c r="V177" i="82"/>
  <c r="K202" i="82"/>
  <c r="V202" i="82" s="1"/>
  <c r="T179" i="82"/>
  <c r="I204" i="82"/>
  <c r="T204" i="82" s="1"/>
  <c r="Q163" i="82"/>
  <c r="F188" i="82"/>
  <c r="Q188" i="82" s="1"/>
  <c r="S170" i="82"/>
  <c r="H195" i="82"/>
  <c r="S195" i="82" s="1"/>
  <c r="N162" i="82"/>
  <c r="C187" i="82"/>
  <c r="N187" i="82" s="1"/>
  <c r="U162" i="82"/>
  <c r="J187" i="82"/>
  <c r="U187" i="82" s="1"/>
  <c r="O168" i="82"/>
  <c r="D193" i="82"/>
  <c r="O193" i="82" s="1"/>
  <c r="Q166" i="82"/>
  <c r="F191" i="82"/>
  <c r="Q191" i="82" s="1"/>
  <c r="U161" i="82"/>
  <c r="J186" i="82"/>
  <c r="U186" i="82" s="1"/>
  <c r="S177" i="82"/>
  <c r="H202" i="82"/>
  <c r="S202" i="82" s="1"/>
  <c r="O163" i="82"/>
  <c r="D188" i="82"/>
  <c r="O188" i="82" s="1"/>
  <c r="N175" i="82"/>
  <c r="R168" i="82"/>
  <c r="G193" i="82"/>
  <c r="R193" i="82" s="1"/>
  <c r="O161" i="82"/>
  <c r="D186" i="82"/>
  <c r="O186" i="82" s="1"/>
  <c r="R176" i="82"/>
  <c r="G201" i="82"/>
  <c r="R201" i="82" s="1"/>
  <c r="O176" i="82"/>
  <c r="D201" i="82"/>
  <c r="O201" i="82" s="1"/>
  <c r="N168" i="82"/>
  <c r="C193" i="82"/>
  <c r="N193" i="82" s="1"/>
  <c r="P175" i="82"/>
  <c r="E200" i="82"/>
  <c r="P200" i="82" s="1"/>
  <c r="R173" i="82"/>
  <c r="G198" i="82"/>
  <c r="R198" i="82" s="1"/>
  <c r="T171" i="82"/>
  <c r="I196" i="82"/>
  <c r="T196" i="82" s="1"/>
  <c r="C172" i="82"/>
  <c r="O170" i="82"/>
  <c r="D195" i="82"/>
  <c r="O195" i="82" s="1"/>
  <c r="N179" i="82"/>
  <c r="C204" i="82"/>
  <c r="N204" i="82" s="1"/>
  <c r="N173" i="82"/>
  <c r="C198" i="82"/>
  <c r="N198" i="82" s="1"/>
  <c r="V179" i="82"/>
  <c r="K204" i="82"/>
  <c r="V204" i="82" s="1"/>
  <c r="R170" i="82"/>
  <c r="G195" i="82"/>
  <c r="R195" i="82" s="1"/>
  <c r="U160" i="82"/>
  <c r="J185" i="82"/>
  <c r="U185" i="82" s="1"/>
  <c r="U169" i="82"/>
  <c r="J194" i="82"/>
  <c r="U194" i="82" s="1"/>
  <c r="N170" i="82"/>
  <c r="C195" i="82"/>
  <c r="N195" i="82" s="1"/>
  <c r="G174" i="82"/>
  <c r="U177" i="82"/>
  <c r="J202" i="82"/>
  <c r="U202" i="82" s="1"/>
  <c r="V160" i="82"/>
  <c r="K185" i="82"/>
  <c r="V185" i="82" s="1"/>
  <c r="S162" i="82"/>
  <c r="H187" i="82"/>
  <c r="S187" i="82" s="1"/>
  <c r="O164" i="82"/>
  <c r="D189" i="82"/>
  <c r="O189" i="82" s="1"/>
  <c r="R164" i="82"/>
  <c r="G189" i="82"/>
  <c r="R189" i="82" s="1"/>
  <c r="O169" i="82"/>
  <c r="D194" i="82"/>
  <c r="O194" i="82" s="1"/>
  <c r="T165" i="82"/>
  <c r="I190" i="82"/>
  <c r="T190" i="82" s="1"/>
  <c r="N178" i="82"/>
  <c r="C203" i="82"/>
  <c r="N203" i="82" s="1"/>
  <c r="Q179" i="82"/>
  <c r="F204" i="82"/>
  <c r="Q204" i="82" s="1"/>
  <c r="O166" i="82"/>
  <c r="D191" i="82"/>
  <c r="O191" i="82" s="1"/>
  <c r="T166" i="82"/>
  <c r="I191" i="82"/>
  <c r="T191" i="82" s="1"/>
  <c r="E161" i="82"/>
  <c r="P179" i="82"/>
  <c r="E204" i="82"/>
  <c r="P204" i="82" s="1"/>
  <c r="N160" i="82"/>
  <c r="C185" i="82"/>
  <c r="N185" i="82" s="1"/>
  <c r="T176" i="82"/>
  <c r="I201" i="82"/>
  <c r="T201" i="82" s="1"/>
  <c r="R167" i="82"/>
  <c r="G192" i="82"/>
  <c r="R192" i="82" s="1"/>
  <c r="Q173" i="82"/>
  <c r="F198" i="82"/>
  <c r="Q198" i="82" s="1"/>
  <c r="N161" i="82"/>
  <c r="C186" i="82"/>
  <c r="N186" i="82" s="1"/>
  <c r="V165" i="82"/>
  <c r="K190" i="82"/>
  <c r="V190" i="82" s="1"/>
  <c r="T175" i="82"/>
  <c r="I200" i="82"/>
  <c r="T200" i="82" s="1"/>
  <c r="V176" i="82"/>
  <c r="K201" i="82"/>
  <c r="V201" i="82" s="1"/>
  <c r="Q172" i="82"/>
  <c r="F197" i="82"/>
  <c r="Q197" i="82" s="1"/>
  <c r="S165" i="82"/>
  <c r="H190" i="82"/>
  <c r="S190" i="82" s="1"/>
  <c r="N165" i="82"/>
  <c r="C190" i="82"/>
  <c r="N190" i="82" s="1"/>
  <c r="U165" i="82"/>
  <c r="J190" i="82"/>
  <c r="U190" i="82" s="1"/>
  <c r="T174" i="82"/>
  <c r="I199" i="82"/>
  <c r="T199" i="82" s="1"/>
  <c r="O178" i="82"/>
  <c r="D203" i="82"/>
  <c r="O203" i="82" s="1"/>
  <c r="S166" i="82"/>
  <c r="O177" i="82"/>
  <c r="D202" i="82"/>
  <c r="O202" i="82" s="1"/>
  <c r="O167" i="82"/>
  <c r="D192" i="82"/>
  <c r="O192" i="82" s="1"/>
  <c r="O180" i="82"/>
  <c r="D205" i="82"/>
  <c r="O205" i="82" s="1"/>
  <c r="N169" i="82"/>
  <c r="C194" i="82"/>
  <c r="N194" i="82" s="1"/>
  <c r="V162" i="82"/>
  <c r="K187" i="82"/>
  <c r="V187" i="82" s="1"/>
  <c r="U176" i="82"/>
  <c r="J201" i="82"/>
  <c r="U201" i="82" s="1"/>
  <c r="B168" i="82"/>
  <c r="M142" i="82"/>
  <c r="M143" i="82"/>
  <c r="B180" i="82"/>
  <c r="M154" i="82"/>
  <c r="M169" i="82"/>
  <c r="B194" i="82"/>
  <c r="M194" i="82" s="1"/>
  <c r="B176" i="82"/>
  <c r="M150" i="82"/>
  <c r="B171" i="82"/>
  <c r="M145" i="82"/>
  <c r="M162" i="82"/>
  <c r="B187" i="82"/>
  <c r="M187" i="82" s="1"/>
  <c r="M170" i="82"/>
  <c r="B195" i="82"/>
  <c r="M195" i="82" s="1"/>
  <c r="F186" i="82" l="1"/>
  <c r="Q186" i="82" s="1"/>
  <c r="D200" i="82"/>
  <c r="O200" i="82" s="1"/>
  <c r="Q177" i="82"/>
  <c r="K203" i="82"/>
  <c r="V203" i="82" s="1"/>
  <c r="Q180" i="82"/>
  <c r="O171" i="82"/>
  <c r="V171" i="82"/>
  <c r="P170" i="82"/>
  <c r="F193" i="82"/>
  <c r="Q193" i="82" s="1"/>
  <c r="I189" i="82"/>
  <c r="T189" i="82" s="1"/>
  <c r="G190" i="82"/>
  <c r="R190" i="82" s="1"/>
  <c r="F185" i="82"/>
  <c r="Q185" i="82" s="1"/>
  <c r="E193" i="82"/>
  <c r="P193" i="82" s="1"/>
  <c r="H198" i="82"/>
  <c r="S198" i="82" s="1"/>
  <c r="S160" i="82"/>
  <c r="F200" i="82"/>
  <c r="Q200" i="82" s="1"/>
  <c r="G185" i="82"/>
  <c r="R185" i="82" s="1"/>
  <c r="V180" i="82"/>
  <c r="R162" i="82"/>
  <c r="I194" i="82"/>
  <c r="T194" i="82" s="1"/>
  <c r="Q165" i="82"/>
  <c r="S169" i="82"/>
  <c r="Q164" i="82"/>
  <c r="H203" i="82"/>
  <c r="S203" i="82" s="1"/>
  <c r="E190" i="82"/>
  <c r="P190" i="82" s="1"/>
  <c r="H201" i="82"/>
  <c r="S201" i="82" s="1"/>
  <c r="E202" i="82"/>
  <c r="P202" i="82" s="1"/>
  <c r="V166" i="82"/>
  <c r="T170" i="82"/>
  <c r="T180" i="82"/>
  <c r="T162" i="82"/>
  <c r="V174" i="82"/>
  <c r="Q170" i="82"/>
  <c r="U164" i="82"/>
  <c r="H199" i="82"/>
  <c r="S199" i="82" s="1"/>
  <c r="E203" i="82"/>
  <c r="P203" i="82" s="1"/>
  <c r="T173" i="82"/>
  <c r="G203" i="82"/>
  <c r="R203" i="82" s="1"/>
  <c r="E192" i="82"/>
  <c r="P192" i="82" s="1"/>
  <c r="G202" i="82"/>
  <c r="R202" i="82" s="1"/>
  <c r="F196" i="82"/>
  <c r="Q196" i="82" s="1"/>
  <c r="K197" i="82"/>
  <c r="V197" i="82" s="1"/>
  <c r="B188" i="82"/>
  <c r="M188" i="82" s="1"/>
  <c r="H186" i="82"/>
  <c r="S186" i="82" s="1"/>
  <c r="E191" i="82"/>
  <c r="P191" i="82" s="1"/>
  <c r="Q169" i="82"/>
  <c r="J204" i="82"/>
  <c r="U204" i="82" s="1"/>
  <c r="V161" i="82"/>
  <c r="E198" i="82"/>
  <c r="P198" i="82" s="1"/>
  <c r="K189" i="82"/>
  <c r="V189" i="82" s="1"/>
  <c r="J195" i="82"/>
  <c r="U195" i="82" s="1"/>
  <c r="K198" i="82"/>
  <c r="V198" i="82" s="1"/>
  <c r="E197" i="82"/>
  <c r="P197" i="82" s="1"/>
  <c r="G204" i="82"/>
  <c r="R204" i="82" s="1"/>
  <c r="E187" i="82"/>
  <c r="P187" i="82" s="1"/>
  <c r="D198" i="82"/>
  <c r="O198" i="82" s="1"/>
  <c r="N176" i="82"/>
  <c r="I193" i="82"/>
  <c r="T193" i="82" s="1"/>
  <c r="E194" i="82"/>
  <c r="P194" i="82" s="1"/>
  <c r="D187" i="82"/>
  <c r="O187" i="82" s="1"/>
  <c r="P174" i="82"/>
  <c r="O160" i="82"/>
  <c r="T172" i="82"/>
  <c r="K195" i="82"/>
  <c r="V195" i="82" s="1"/>
  <c r="G197" i="82"/>
  <c r="R197" i="82" s="1"/>
  <c r="J205" i="82"/>
  <c r="U205" i="82" s="1"/>
  <c r="C196" i="82"/>
  <c r="N196" i="82" s="1"/>
  <c r="J191" i="82"/>
  <c r="U191" i="82" s="1"/>
  <c r="G200" i="82"/>
  <c r="R200" i="82" s="1"/>
  <c r="I202" i="82"/>
  <c r="T202" i="82" s="1"/>
  <c r="K193" i="82"/>
  <c r="V193" i="82" s="1"/>
  <c r="F192" i="82"/>
  <c r="Q192" i="82" s="1"/>
  <c r="F187" i="82"/>
  <c r="Q187" i="82" s="1"/>
  <c r="E188" i="82"/>
  <c r="P188" i="82" s="1"/>
  <c r="Q174" i="82"/>
  <c r="H192" i="82"/>
  <c r="S192" i="82" s="1"/>
  <c r="I186" i="82"/>
  <c r="T186" i="82" s="1"/>
  <c r="E205" i="82"/>
  <c r="P205" i="82" s="1"/>
  <c r="S163" i="82"/>
  <c r="O165" i="82"/>
  <c r="C199" i="82"/>
  <c r="N199" i="82" s="1"/>
  <c r="M167" i="82"/>
  <c r="B192" i="82"/>
  <c r="M192" i="82" s="1"/>
  <c r="B185" i="82"/>
  <c r="M185" i="82" s="1"/>
  <c r="M160" i="82"/>
  <c r="J198" i="82"/>
  <c r="U198" i="82" s="1"/>
  <c r="P161" i="82"/>
  <c r="E186" i="82"/>
  <c r="P186" i="82" s="1"/>
  <c r="V175" i="82"/>
  <c r="K200" i="82"/>
  <c r="V200" i="82" s="1"/>
  <c r="N172" i="82"/>
  <c r="C197" i="82"/>
  <c r="N197" i="82" s="1"/>
  <c r="N164" i="82"/>
  <c r="C189" i="82"/>
  <c r="N189" i="82" s="1"/>
  <c r="R174" i="82"/>
  <c r="G199" i="82"/>
  <c r="R199" i="82" s="1"/>
  <c r="M180" i="82"/>
  <c r="B205" i="82"/>
  <c r="M205" i="82" s="1"/>
  <c r="M171" i="82"/>
  <c r="B196" i="82"/>
  <c r="M196" i="82" s="1"/>
  <c r="M168" i="82"/>
  <c r="B193" i="82"/>
  <c r="M193" i="82" s="1"/>
  <c r="M176" i="82"/>
  <c r="B201" i="82"/>
  <c r="M201" i="82" s="1"/>
  <c r="D104" i="97"/>
  <c r="D86" i="106"/>
  <c r="D88" i="106"/>
  <c r="D86" i="90"/>
  <c r="D104" i="146"/>
  <c r="D98" i="146"/>
  <c r="D102" i="106"/>
  <c r="D92" i="139"/>
  <c r="D102" i="146"/>
  <c r="D98" i="139"/>
  <c r="D90" i="132"/>
  <c r="D102" i="90"/>
  <c r="D100" i="132"/>
  <c r="D104" i="139"/>
  <c r="D100" i="118"/>
  <c r="D94" i="139"/>
  <c r="D94" i="132"/>
  <c r="D86" i="146"/>
  <c r="D94" i="125"/>
  <c r="D104" i="125"/>
  <c r="D94" i="106"/>
  <c r="D96" i="111"/>
  <c r="D100" i="125"/>
  <c r="D88" i="125"/>
  <c r="C128" i="146"/>
  <c r="D128" i="146" s="1"/>
  <c r="D86" i="111"/>
  <c r="D86" i="139"/>
  <c r="D102" i="132"/>
  <c r="D88" i="83"/>
  <c r="D88" i="139"/>
  <c r="D100" i="106"/>
  <c r="C112" i="106"/>
  <c r="D112" i="106" s="1"/>
  <c r="D96" i="118"/>
  <c r="D92" i="83"/>
  <c r="C114" i="118"/>
  <c r="C139" i="118" s="1"/>
  <c r="D139" i="118" s="1"/>
  <c r="D88" i="118"/>
  <c r="D96" i="139"/>
  <c r="D100" i="111"/>
  <c r="C143" i="118"/>
  <c r="D143" i="118" s="1"/>
  <c r="D86" i="125"/>
  <c r="D86" i="97"/>
  <c r="D86" i="83"/>
  <c r="D100" i="83"/>
  <c r="C126" i="83"/>
  <c r="C151" i="83" s="1"/>
  <c r="D151" i="83" s="1"/>
  <c r="D92" i="125"/>
  <c r="C118" i="125"/>
  <c r="D98" i="125"/>
  <c r="D92" i="97"/>
  <c r="D94" i="118"/>
  <c r="D94" i="90"/>
  <c r="D90" i="90"/>
  <c r="C130" i="146"/>
  <c r="C155" i="146" s="1"/>
  <c r="D155" i="146" s="1"/>
  <c r="D130" i="146"/>
  <c r="D92" i="111"/>
  <c r="C124" i="132"/>
  <c r="C149" i="132" s="1"/>
  <c r="D149" i="132" s="1"/>
  <c r="D98" i="132"/>
  <c r="D90" i="83"/>
  <c r="D86" i="132"/>
  <c r="C112" i="132"/>
  <c r="C137" i="132" s="1"/>
  <c r="D137" i="132" s="1"/>
  <c r="C118" i="118"/>
  <c r="D118" i="118" s="1"/>
  <c r="D92" i="118"/>
  <c r="D96" i="125"/>
  <c r="D88" i="90"/>
  <c r="C120" i="106"/>
  <c r="C145" i="106" s="1"/>
  <c r="D145" i="106" s="1"/>
  <c r="D100" i="97"/>
  <c r="C120" i="139"/>
  <c r="D120" i="139" s="1"/>
  <c r="C145" i="139"/>
  <c r="D145" i="139" s="1"/>
  <c r="D88" i="146"/>
  <c r="D104" i="111"/>
  <c r="D102" i="139"/>
  <c r="D98" i="106"/>
  <c r="C124" i="106"/>
  <c r="D96" i="106"/>
  <c r="D100" i="146"/>
  <c r="C126" i="118"/>
  <c r="D126" i="118" s="1"/>
  <c r="D92" i="146"/>
  <c r="C118" i="83"/>
  <c r="D118" i="83" s="1"/>
  <c r="D102" i="118"/>
  <c r="C128" i="118"/>
  <c r="D128" i="118" s="1"/>
  <c r="D98" i="90"/>
  <c r="D102" i="125"/>
  <c r="C130" i="111"/>
  <c r="D130" i="111" s="1"/>
  <c r="C155" i="111"/>
  <c r="D155" i="111" s="1"/>
  <c r="D104" i="106"/>
  <c r="C130" i="106"/>
  <c r="C155" i="106" s="1"/>
  <c r="D155" i="106" s="1"/>
  <c r="D102" i="83"/>
  <c r="D92" i="132"/>
  <c r="D96" i="90"/>
  <c r="C116" i="132"/>
  <c r="D116" i="132" s="1"/>
  <c r="D96" i="146"/>
  <c r="C120" i="118"/>
  <c r="D120" i="118" s="1"/>
  <c r="C122" i="106"/>
  <c r="D122" i="106" s="1"/>
  <c r="C122" i="111"/>
  <c r="D122" i="111" s="1"/>
  <c r="D90" i="139"/>
  <c r="C114" i="125"/>
  <c r="C139" i="125" s="1"/>
  <c r="D139" i="125"/>
  <c r="D98" i="97"/>
  <c r="D92" i="90"/>
  <c r="C114" i="106"/>
  <c r="C139" i="106" s="1"/>
  <c r="D139" i="106" s="1"/>
  <c r="D90" i="111"/>
  <c r="D96" i="97"/>
  <c r="D94" i="97"/>
  <c r="D86" i="118"/>
  <c r="D94" i="111"/>
  <c r="D94" i="83"/>
  <c r="C118" i="106"/>
  <c r="C143" i="106" s="1"/>
  <c r="D143" i="106" s="1"/>
  <c r="D92" i="106"/>
  <c r="D88" i="132"/>
  <c r="D98" i="118"/>
  <c r="D96" i="83"/>
  <c r="C122" i="83"/>
  <c r="D102" i="111"/>
  <c r="C122" i="146"/>
  <c r="C147" i="146" s="1"/>
  <c r="D147" i="146" s="1"/>
  <c r="D122" i="146"/>
  <c r="D120" i="90"/>
  <c r="D145" i="90"/>
  <c r="C120" i="132"/>
  <c r="C112" i="118"/>
  <c r="C137" i="118" s="1"/>
  <c r="D137" i="118" s="1"/>
  <c r="D90" i="125"/>
  <c r="C116" i="125"/>
  <c r="D116" i="125" s="1"/>
  <c r="D137" i="90"/>
  <c r="C128" i="125"/>
  <c r="C112" i="125"/>
  <c r="C137" i="125" s="1"/>
  <c r="D137" i="125" s="1"/>
  <c r="D126" i="90"/>
  <c r="D100" i="90"/>
  <c r="C114" i="139"/>
  <c r="D96" i="132"/>
  <c r="D90" i="118"/>
  <c r="C118" i="146"/>
  <c r="C143" i="146" s="1"/>
  <c r="D143" i="146" s="1"/>
  <c r="D94" i="146"/>
  <c r="C120" i="146"/>
  <c r="D120" i="146" s="1"/>
  <c r="D104" i="118"/>
  <c r="C122" i="139"/>
  <c r="D122" i="139" s="1"/>
  <c r="C118" i="139"/>
  <c r="C143" i="139" s="1"/>
  <c r="D143" i="139" s="1"/>
  <c r="D118" i="139"/>
  <c r="C130" i="125"/>
  <c r="D130" i="125" s="1"/>
  <c r="D149" i="90"/>
  <c r="C126" i="106"/>
  <c r="C151" i="106" s="1"/>
  <c r="D151" i="106" s="1"/>
  <c r="C118" i="111"/>
  <c r="D118" i="111" s="1"/>
  <c r="D98" i="83"/>
  <c r="C124" i="83"/>
  <c r="C149" i="83" s="1"/>
  <c r="D149" i="83" s="1"/>
  <c r="C128" i="111"/>
  <c r="D128" i="111" s="1"/>
  <c r="D147" i="90"/>
  <c r="D102" i="97"/>
  <c r="D100" i="139"/>
  <c r="C126" i="139"/>
  <c r="C151" i="139" s="1"/>
  <c r="D151" i="139" s="1"/>
  <c r="D88" i="111"/>
  <c r="C130" i="139"/>
  <c r="D130" i="139" s="1"/>
  <c r="C128" i="139"/>
  <c r="D128" i="139" s="1"/>
  <c r="C153" i="139"/>
  <c r="D153" i="139" s="1"/>
  <c r="C124" i="146"/>
  <c r="D124" i="146" s="1"/>
  <c r="C112" i="146"/>
  <c r="D112" i="146" s="1"/>
  <c r="C137" i="146"/>
  <c r="D137" i="146" s="1"/>
  <c r="D90" i="106"/>
  <c r="C116" i="106"/>
  <c r="C141" i="106" s="1"/>
  <c r="D141" i="106" s="1"/>
  <c r="C116" i="118"/>
  <c r="D116" i="118" s="1"/>
  <c r="C141" i="118"/>
  <c r="D141" i="118" s="1"/>
  <c r="C128" i="132"/>
  <c r="D128" i="132" s="1"/>
  <c r="C153" i="132"/>
  <c r="D153" i="132" s="1"/>
  <c r="C120" i="111"/>
  <c r="D120" i="111" s="1"/>
  <c r="C145" i="111"/>
  <c r="D145" i="111" s="1"/>
  <c r="C112" i="139"/>
  <c r="C130" i="118"/>
  <c r="D130" i="118" s="1"/>
  <c r="C120" i="83"/>
  <c r="D120" i="83" s="1"/>
  <c r="D143" i="90"/>
  <c r="C112" i="83"/>
  <c r="C137" i="83" s="1"/>
  <c r="D137" i="83" s="1"/>
  <c r="C124" i="125"/>
  <c r="D124" i="125" s="1"/>
  <c r="D104" i="83"/>
  <c r="C130" i="83"/>
  <c r="C155" i="83" s="1"/>
  <c r="D155" i="83" s="1"/>
  <c r="C116" i="111"/>
  <c r="D116" i="111" s="1"/>
  <c r="D88" i="97"/>
  <c r="D90" i="97"/>
  <c r="C126" i="111"/>
  <c r="D126" i="111" s="1"/>
  <c r="C116" i="139"/>
  <c r="C124" i="139"/>
  <c r="D124" i="139" s="1"/>
  <c r="C149" i="139"/>
  <c r="D149" i="139" s="1"/>
  <c r="C126" i="125"/>
  <c r="D126" i="125" s="1"/>
  <c r="C114" i="146"/>
  <c r="D114" i="146" s="1"/>
  <c r="C122" i="132"/>
  <c r="D122" i="132" s="1"/>
  <c r="C130" i="132"/>
  <c r="D130" i="132" s="1"/>
  <c r="C130" i="97"/>
  <c r="C155" i="97" s="1"/>
  <c r="D155" i="97" s="1"/>
  <c r="D104" i="132"/>
  <c r="C114" i="132"/>
  <c r="D114" i="132" s="1"/>
  <c r="C112" i="97"/>
  <c r="D112" i="97" s="1"/>
  <c r="C112" i="111"/>
  <c r="D112" i="111" s="1"/>
  <c r="C137" i="111"/>
  <c r="D137" i="111" s="1"/>
  <c r="D98" i="111"/>
  <c r="C124" i="111"/>
  <c r="D124" i="111" s="1"/>
  <c r="C120" i="97"/>
  <c r="C145" i="97" s="1"/>
  <c r="D145" i="97" s="1"/>
  <c r="C120" i="125"/>
  <c r="C128" i="83"/>
  <c r="D128" i="83" s="1"/>
  <c r="C114" i="83"/>
  <c r="D114" i="83" s="1"/>
  <c r="C116" i="146"/>
  <c r="D116" i="146" s="1"/>
  <c r="D90" i="146"/>
  <c r="D153" i="90"/>
  <c r="C122" i="125"/>
  <c r="D122" i="125" s="1"/>
  <c r="C128" i="97"/>
  <c r="D128" i="97" s="1"/>
  <c r="C153" i="97"/>
  <c r="D153" i="97" s="1"/>
  <c r="C128" i="106"/>
  <c r="D128" i="106" s="1"/>
  <c r="C153" i="106"/>
  <c r="D153" i="106" s="1"/>
  <c r="C122" i="97"/>
  <c r="D122" i="97" s="1"/>
  <c r="C147" i="97"/>
  <c r="D147" i="97" s="1"/>
  <c r="C122" i="118"/>
  <c r="D122" i="118" s="1"/>
  <c r="D116" i="90"/>
  <c r="C118" i="97"/>
  <c r="C118" i="132"/>
  <c r="D118" i="132" s="1"/>
  <c r="C126" i="146"/>
  <c r="C151" i="146" s="1"/>
  <c r="D151" i="146" s="1"/>
  <c r="C126" i="97"/>
  <c r="D126" i="97" s="1"/>
  <c r="C126" i="132"/>
  <c r="D126" i="132" s="1"/>
  <c r="C114" i="97"/>
  <c r="D114" i="97" s="1"/>
  <c r="C114" i="111"/>
  <c r="D114" i="111" s="1"/>
  <c r="C139" i="111"/>
  <c r="D139" i="111" s="1"/>
  <c r="C116" i="97"/>
  <c r="C141" i="97" s="1"/>
  <c r="D141" i="97" s="1"/>
  <c r="C116" i="83"/>
  <c r="D116" i="83" s="1"/>
  <c r="C124" i="97"/>
  <c r="D124" i="97" s="1"/>
  <c r="C149" i="97"/>
  <c r="D149" i="97" s="1"/>
  <c r="C124" i="118"/>
  <c r="D124" i="118" s="1"/>
  <c r="C145" i="118" l="1"/>
  <c r="D145" i="118" s="1"/>
  <c r="D114" i="125"/>
  <c r="C143" i="132"/>
  <c r="D143" i="132" s="1"/>
  <c r="C149" i="125"/>
  <c r="D149" i="125" s="1"/>
  <c r="C155" i="125"/>
  <c r="D155" i="125" s="1"/>
  <c r="C143" i="83"/>
  <c r="D143" i="83" s="1"/>
  <c r="D124" i="83"/>
  <c r="D114" i="118"/>
  <c r="D126" i="146"/>
  <c r="C147" i="106"/>
  <c r="D147" i="106" s="1"/>
  <c r="C153" i="83"/>
  <c r="D153" i="83" s="1"/>
  <c r="C137" i="97"/>
  <c r="D137" i="97" s="1"/>
  <c r="C145" i="146"/>
  <c r="D145" i="146" s="1"/>
  <c r="D122" i="90"/>
  <c r="C149" i="111"/>
  <c r="D149" i="111" s="1"/>
  <c r="D151" i="90"/>
  <c r="C151" i="97"/>
  <c r="D151" i="97" s="1"/>
  <c r="D141" i="90"/>
  <c r="C141" i="111"/>
  <c r="D141" i="111" s="1"/>
  <c r="C147" i="139"/>
  <c r="D147" i="139" s="1"/>
  <c r="C147" i="111"/>
  <c r="D147" i="111" s="1"/>
  <c r="C141" i="83"/>
  <c r="D141" i="83" s="1"/>
  <c r="C139" i="132"/>
  <c r="D139" i="132" s="1"/>
  <c r="C155" i="118"/>
  <c r="D155" i="118" s="1"/>
  <c r="C141" i="125"/>
  <c r="D141" i="125" s="1"/>
  <c r="C153" i="146"/>
  <c r="D153" i="146" s="1"/>
  <c r="D124" i="90"/>
  <c r="C149" i="118"/>
  <c r="D149" i="118" s="1"/>
  <c r="C147" i="118"/>
  <c r="D147" i="118" s="1"/>
  <c r="C147" i="132"/>
  <c r="D147" i="132" s="1"/>
  <c r="C151" i="111"/>
  <c r="D151" i="111" s="1"/>
  <c r="C145" i="83"/>
  <c r="D145" i="83" s="1"/>
  <c r="C155" i="139"/>
  <c r="D155" i="139" s="1"/>
  <c r="D112" i="90"/>
  <c r="D120" i="106"/>
  <c r="D112" i="83"/>
  <c r="C141" i="146"/>
  <c r="D141" i="146" s="1"/>
  <c r="D124" i="132"/>
  <c r="D112" i="125"/>
  <c r="D114" i="106"/>
  <c r="C151" i="132"/>
  <c r="D151" i="132" s="1"/>
  <c r="D126" i="106"/>
  <c r="C137" i="106"/>
  <c r="D137" i="106" s="1"/>
  <c r="D130" i="83"/>
  <c r="D128" i="125"/>
  <c r="C153" i="125"/>
  <c r="D153" i="125" s="1"/>
  <c r="D118" i="90"/>
  <c r="D118" i="146"/>
  <c r="D128" i="90"/>
  <c r="D120" i="97"/>
  <c r="C151" i="125"/>
  <c r="D151" i="125" s="1"/>
  <c r="D118" i="97"/>
  <c r="C143" i="97"/>
  <c r="D143" i="97" s="1"/>
  <c r="D120" i="125"/>
  <c r="C145" i="125"/>
  <c r="D145" i="125" s="1"/>
  <c r="D120" i="132"/>
  <c r="C145" i="132"/>
  <c r="D145" i="132" s="1"/>
  <c r="D122" i="83"/>
  <c r="C147" i="83"/>
  <c r="D147" i="83" s="1"/>
  <c r="D116" i="97"/>
  <c r="D114" i="90"/>
  <c r="D139" i="90"/>
  <c r="D116" i="106"/>
  <c r="C139" i="97"/>
  <c r="D139" i="97" s="1"/>
  <c r="D112" i="139"/>
  <c r="C137" i="139"/>
  <c r="D137" i="139" s="1"/>
  <c r="C147" i="125"/>
  <c r="D147" i="125" s="1"/>
  <c r="C139" i="83"/>
  <c r="D139" i="83" s="1"/>
  <c r="C153" i="111"/>
  <c r="D153" i="111" s="1"/>
  <c r="C139" i="139"/>
  <c r="D139" i="139" s="1"/>
  <c r="D114" i="139"/>
  <c r="C155" i="132"/>
  <c r="D155" i="132" s="1"/>
  <c r="C153" i="118"/>
  <c r="D153" i="118" s="1"/>
  <c r="D118" i="125"/>
  <c r="C143" i="125"/>
  <c r="D143" i="125" s="1"/>
  <c r="D118" i="106"/>
  <c r="D130" i="106"/>
  <c r="C141" i="139"/>
  <c r="D141" i="139" s="1"/>
  <c r="D116" i="139"/>
  <c r="C149" i="106"/>
  <c r="D149" i="106" s="1"/>
  <c r="D124" i="106"/>
  <c r="D130" i="97"/>
  <c r="D126" i="83"/>
  <c r="C149" i="146"/>
  <c r="D149" i="146" s="1"/>
  <c r="D112" i="118"/>
  <c r="C141" i="132"/>
  <c r="D141" i="132" s="1"/>
  <c r="C151" i="118"/>
  <c r="D151" i="118" s="1"/>
  <c r="C139" i="146"/>
  <c r="D139" i="146" s="1"/>
  <c r="C143" i="111"/>
  <c r="D143" i="111" s="1"/>
  <c r="D112" i="132"/>
  <c r="D126" i="139"/>
  <c r="D95" i="90" l="1"/>
  <c r="D101" i="90"/>
  <c r="D91" i="90"/>
  <c r="D85" i="90"/>
  <c r="D93" i="90"/>
  <c r="D97" i="90"/>
  <c r="D129" i="125"/>
  <c r="D87" i="90"/>
  <c r="D89" i="90"/>
  <c r="D99" i="97"/>
  <c r="D99" i="90"/>
  <c r="C87" i="106"/>
  <c r="D87" i="106" s="1"/>
  <c r="D103" i="90"/>
  <c r="C103" i="97"/>
  <c r="D103" i="97" s="1"/>
  <c r="C87" i="146"/>
  <c r="D87" i="146" s="1"/>
  <c r="C95" i="146"/>
  <c r="D95" i="146" s="1"/>
  <c r="C105" i="83"/>
  <c r="D105" i="83" s="1"/>
  <c r="C101" i="125"/>
  <c r="D101" i="125" s="1"/>
  <c r="C89" i="118"/>
  <c r="D89" i="118" s="1"/>
  <c r="C115" i="118"/>
  <c r="D115" i="118" s="1"/>
  <c r="D117" i="90"/>
  <c r="C89" i="132"/>
  <c r="C115" i="132" s="1"/>
  <c r="D138" i="90"/>
  <c r="C89" i="125"/>
  <c r="D89" i="125" s="1"/>
  <c r="C93" i="106"/>
  <c r="C119" i="106" s="1"/>
  <c r="C144" i="106" s="1"/>
  <c r="D144" i="106" s="1"/>
  <c r="C95" i="83"/>
  <c r="C121" i="83" s="1"/>
  <c r="D121" i="83" s="1"/>
  <c r="D105" i="139"/>
  <c r="C101" i="111"/>
  <c r="C127" i="111" s="1"/>
  <c r="C97" i="106"/>
  <c r="D97" i="106" s="1"/>
  <c r="D136" i="90"/>
  <c r="C105" i="139"/>
  <c r="C131" i="139" s="1"/>
  <c r="C99" i="118"/>
  <c r="C125" i="118" s="1"/>
  <c r="C99" i="139"/>
  <c r="D99" i="139" s="1"/>
  <c r="C125" i="139"/>
  <c r="D125" i="139" s="1"/>
  <c r="D119" i="90"/>
  <c r="C91" i="118"/>
  <c r="D91" i="118" s="1"/>
  <c r="C117" i="118"/>
  <c r="D117" i="118" s="1"/>
  <c r="C99" i="106"/>
  <c r="D99" i="106" s="1"/>
  <c r="C125" i="106"/>
  <c r="D125" i="106" s="1"/>
  <c r="C87" i="139"/>
  <c r="C113" i="139" s="1"/>
  <c r="C99" i="111"/>
  <c r="C125" i="111" s="1"/>
  <c r="C101" i="118"/>
  <c r="D101" i="118" s="1"/>
  <c r="C105" i="146"/>
  <c r="C131" i="146" s="1"/>
  <c r="C105" i="111"/>
  <c r="C131" i="111" s="1"/>
  <c r="C156" i="111" s="1"/>
  <c r="D156" i="111" s="1"/>
  <c r="D127" i="90"/>
  <c r="C103" i="125"/>
  <c r="C129" i="125" s="1"/>
  <c r="C154" i="125" s="1"/>
  <c r="D154" i="125" s="1"/>
  <c r="C97" i="111"/>
  <c r="D97" i="111" s="1"/>
  <c r="C123" i="111"/>
  <c r="D123" i="111" s="1"/>
  <c r="C148" i="111"/>
  <c r="D148" i="111" s="1"/>
  <c r="C99" i="132"/>
  <c r="D99" i="132" s="1"/>
  <c r="C95" i="118"/>
  <c r="D95" i="118" s="1"/>
  <c r="D121" i="90"/>
  <c r="D146" i="90"/>
  <c r="C101" i="139"/>
  <c r="D101" i="139" s="1"/>
  <c r="C127" i="139"/>
  <c r="C93" i="146"/>
  <c r="D93" i="146" s="1"/>
  <c r="C91" i="146"/>
  <c r="D91" i="146" s="1"/>
  <c r="C89" i="97"/>
  <c r="C115" i="97" s="1"/>
  <c r="C140" i="97" s="1"/>
  <c r="D140" i="97" s="1"/>
  <c r="C105" i="118"/>
  <c r="C131" i="118" s="1"/>
  <c r="D105" i="118"/>
  <c r="C93" i="118"/>
  <c r="C119" i="118" s="1"/>
  <c r="C91" i="139"/>
  <c r="D91" i="139" s="1"/>
  <c r="D123" i="90"/>
  <c r="D150" i="90"/>
  <c r="D125" i="90"/>
  <c r="C89" i="139"/>
  <c r="C115" i="139" s="1"/>
  <c r="C103" i="106"/>
  <c r="C129" i="106" s="1"/>
  <c r="C93" i="111"/>
  <c r="C119" i="111" s="1"/>
  <c r="C144" i="111" s="1"/>
  <c r="D144" i="111" s="1"/>
  <c r="C89" i="146"/>
  <c r="D89" i="146" s="1"/>
  <c r="C87" i="125"/>
  <c r="D87" i="125" s="1"/>
  <c r="C113" i="125"/>
  <c r="C138" i="125" s="1"/>
  <c r="D138" i="125" s="1"/>
  <c r="D113" i="125"/>
  <c r="C99" i="125"/>
  <c r="D99" i="125" s="1"/>
  <c r="C89" i="83"/>
  <c r="D89" i="83" s="1"/>
  <c r="C103" i="132"/>
  <c r="D103" i="132" s="1"/>
  <c r="C97" i="83"/>
  <c r="C123" i="83" s="1"/>
  <c r="C148" i="83" s="1"/>
  <c r="D148" i="83" s="1"/>
  <c r="C99" i="146"/>
  <c r="D99" i="146" s="1"/>
  <c r="C95" i="125"/>
  <c r="C121" i="125" s="1"/>
  <c r="C95" i="139"/>
  <c r="D95" i="139" s="1"/>
  <c r="C121" i="139"/>
  <c r="D121" i="139" s="1"/>
  <c r="C146" i="139"/>
  <c r="D146" i="139" s="1"/>
  <c r="C101" i="97"/>
  <c r="D101" i="97" s="1"/>
  <c r="C127" i="97"/>
  <c r="D127" i="97" s="1"/>
  <c r="C93" i="97"/>
  <c r="D93" i="97" s="1"/>
  <c r="C103" i="111"/>
  <c r="C129" i="111" s="1"/>
  <c r="C91" i="106"/>
  <c r="C117" i="106" s="1"/>
  <c r="C87" i="118"/>
  <c r="C113" i="118" s="1"/>
  <c r="C105" i="132"/>
  <c r="D105" i="132" s="1"/>
  <c r="C131" i="132"/>
  <c r="D131" i="132" s="1"/>
  <c r="C156" i="132"/>
  <c r="D156" i="132" s="1"/>
  <c r="C95" i="132"/>
  <c r="C121" i="132" s="1"/>
  <c r="C89" i="111"/>
  <c r="D89" i="111" s="1"/>
  <c r="C89" i="106"/>
  <c r="D89" i="106" s="1"/>
  <c r="C105" i="97"/>
  <c r="C131" i="97" s="1"/>
  <c r="C95" i="97"/>
  <c r="C121" i="97" s="1"/>
  <c r="D121" i="97" s="1"/>
  <c r="C93" i="83"/>
  <c r="D93" i="83" s="1"/>
  <c r="C119" i="83"/>
  <c r="D119" i="83" s="1"/>
  <c r="C91" i="125"/>
  <c r="C117" i="125" s="1"/>
  <c r="C91" i="83"/>
  <c r="C117" i="83" s="1"/>
  <c r="D91" i="83"/>
  <c r="C103" i="83"/>
  <c r="C129" i="83" s="1"/>
  <c r="D129" i="83" s="1"/>
  <c r="C99" i="83"/>
  <c r="D99" i="83" s="1"/>
  <c r="C105" i="106"/>
  <c r="D105" i="106" s="1"/>
  <c r="C91" i="97"/>
  <c r="C117" i="97" s="1"/>
  <c r="C101" i="146"/>
  <c r="C127" i="146" s="1"/>
  <c r="C152" i="146" s="1"/>
  <c r="D152" i="146" s="1"/>
  <c r="D101" i="146"/>
  <c r="C93" i="125"/>
  <c r="C119" i="125" s="1"/>
  <c r="C93" i="139"/>
  <c r="C101" i="132"/>
  <c r="D101" i="132" s="1"/>
  <c r="C87" i="83"/>
  <c r="C97" i="146"/>
  <c r="D97" i="146" s="1"/>
  <c r="C87" i="111"/>
  <c r="C113" i="111" s="1"/>
  <c r="C97" i="132"/>
  <c r="D97" i="132" s="1"/>
  <c r="C101" i="106"/>
  <c r="D101" i="106" s="1"/>
  <c r="C103" i="146"/>
  <c r="D103" i="146" s="1"/>
  <c r="C97" i="118"/>
  <c r="D97" i="118" s="1"/>
  <c r="C87" i="132"/>
  <c r="D87" i="132" s="1"/>
  <c r="D129" i="90"/>
  <c r="C91" i="111"/>
  <c r="D91" i="111" s="1"/>
  <c r="C105" i="125"/>
  <c r="C131" i="125" s="1"/>
  <c r="D131" i="125" s="1"/>
  <c r="C103" i="139"/>
  <c r="D103" i="139" s="1"/>
  <c r="C95" i="106"/>
  <c r="C87" i="97"/>
  <c r="D87" i="97" s="1"/>
  <c r="C99" i="97"/>
  <c r="C125" i="97" s="1"/>
  <c r="C97" i="97"/>
  <c r="D97" i="97" s="1"/>
  <c r="C123" i="97"/>
  <c r="D123" i="97" s="1"/>
  <c r="C103" i="118"/>
  <c r="C129" i="118" s="1"/>
  <c r="C154" i="118" s="1"/>
  <c r="D154" i="118" s="1"/>
  <c r="C91" i="132"/>
  <c r="D91" i="132" s="1"/>
  <c r="C97" i="139"/>
  <c r="C123" i="139" s="1"/>
  <c r="C148" i="139" s="1"/>
  <c r="D148" i="139" s="1"/>
  <c r="C93" i="132"/>
  <c r="D93" i="132" s="1"/>
  <c r="C97" i="125"/>
  <c r="C123" i="125" s="1"/>
  <c r="C101" i="83"/>
  <c r="D101" i="83" s="1"/>
  <c r="C95" i="111"/>
  <c r="C156" i="139" l="1"/>
  <c r="D156" i="139" s="1"/>
  <c r="D131" i="139"/>
  <c r="C148" i="97"/>
  <c r="D148" i="97" s="1"/>
  <c r="C144" i="83"/>
  <c r="D144" i="83" s="1"/>
  <c r="C119" i="97"/>
  <c r="D95" i="97"/>
  <c r="D105" i="97"/>
  <c r="C154" i="83"/>
  <c r="D154" i="83" s="1"/>
  <c r="C115" i="83"/>
  <c r="D115" i="83" s="1"/>
  <c r="C113" i="146"/>
  <c r="D113" i="146" s="1"/>
  <c r="C142" i="106"/>
  <c r="D142" i="106" s="1"/>
  <c r="D117" i="106"/>
  <c r="C117" i="146"/>
  <c r="C142" i="146" s="1"/>
  <c r="D142" i="146" s="1"/>
  <c r="D89" i="132"/>
  <c r="D93" i="118"/>
  <c r="D127" i="146"/>
  <c r="D99" i="111"/>
  <c r="D91" i="97"/>
  <c r="D91" i="106"/>
  <c r="C115" i="106"/>
  <c r="C129" i="132"/>
  <c r="C123" i="106"/>
  <c r="C115" i="125"/>
  <c r="C150" i="111"/>
  <c r="D150" i="111" s="1"/>
  <c r="D125" i="111"/>
  <c r="D127" i="111"/>
  <c r="C152" i="111"/>
  <c r="D152" i="111" s="1"/>
  <c r="D115" i="139"/>
  <c r="C140" i="139"/>
  <c r="D140" i="139" s="1"/>
  <c r="D131" i="97"/>
  <c r="C156" i="97"/>
  <c r="D156" i="97" s="1"/>
  <c r="C142" i="125"/>
  <c r="D142" i="125" s="1"/>
  <c r="D117" i="125"/>
  <c r="C146" i="125"/>
  <c r="D146" i="125" s="1"/>
  <c r="D121" i="125"/>
  <c r="D129" i="118"/>
  <c r="C140" i="118"/>
  <c r="D140" i="118" s="1"/>
  <c r="D105" i="125"/>
  <c r="D99" i="118"/>
  <c r="D95" i="125"/>
  <c r="C117" i="111"/>
  <c r="C129" i="146"/>
  <c r="C154" i="146" s="1"/>
  <c r="D154" i="146" s="1"/>
  <c r="C123" i="146"/>
  <c r="C152" i="97"/>
  <c r="D152" i="97" s="1"/>
  <c r="C140" i="83"/>
  <c r="D140" i="83" s="1"/>
  <c r="D89" i="97"/>
  <c r="C127" i="118"/>
  <c r="C142" i="118"/>
  <c r="D142" i="118" s="1"/>
  <c r="C150" i="139"/>
  <c r="D150" i="139" s="1"/>
  <c r="D91" i="125"/>
  <c r="C127" i="125"/>
  <c r="D127" i="125" s="1"/>
  <c r="C121" i="146"/>
  <c r="D103" i="106"/>
  <c r="D105" i="146"/>
  <c r="D101" i="111"/>
  <c r="D97" i="83"/>
  <c r="D89" i="139"/>
  <c r="C123" i="118"/>
  <c r="C148" i="118" s="1"/>
  <c r="D148" i="118" s="1"/>
  <c r="D103" i="111"/>
  <c r="C138" i="146"/>
  <c r="D138" i="146" s="1"/>
  <c r="D93" i="111"/>
  <c r="C127" i="106"/>
  <c r="C115" i="111"/>
  <c r="C121" i="118"/>
  <c r="D121" i="118" s="1"/>
  <c r="D93" i="106"/>
  <c r="D103" i="118"/>
  <c r="D115" i="97"/>
  <c r="D87" i="111"/>
  <c r="D95" i="132"/>
  <c r="D103" i="83"/>
  <c r="D87" i="139"/>
  <c r="C117" i="132"/>
  <c r="D154" i="90"/>
  <c r="C127" i="132"/>
  <c r="D127" i="132" s="1"/>
  <c r="C117" i="139"/>
  <c r="C150" i="106"/>
  <c r="D150" i="106" s="1"/>
  <c r="D142" i="90"/>
  <c r="C131" i="83"/>
  <c r="D111" i="90"/>
  <c r="D95" i="83"/>
  <c r="D113" i="111"/>
  <c r="C138" i="111"/>
  <c r="D138" i="111" s="1"/>
  <c r="D131" i="118"/>
  <c r="C156" i="118"/>
  <c r="D156" i="118" s="1"/>
  <c r="D117" i="83"/>
  <c r="C142" i="83"/>
  <c r="D142" i="83" s="1"/>
  <c r="D119" i="125"/>
  <c r="C144" i="125"/>
  <c r="D144" i="125" s="1"/>
  <c r="C142" i="97"/>
  <c r="D142" i="97" s="1"/>
  <c r="D117" i="97"/>
  <c r="C154" i="106"/>
  <c r="D154" i="106" s="1"/>
  <c r="D129" i="106"/>
  <c r="D129" i="111"/>
  <c r="C154" i="111"/>
  <c r="D154" i="111" s="1"/>
  <c r="C138" i="139"/>
  <c r="D138" i="139" s="1"/>
  <c r="D113" i="139"/>
  <c r="D97" i="139"/>
  <c r="C146" i="83"/>
  <c r="D146" i="83" s="1"/>
  <c r="C140" i="132"/>
  <c r="D140" i="132" s="1"/>
  <c r="D115" i="132"/>
  <c r="D123" i="125"/>
  <c r="C148" i="125"/>
  <c r="D148" i="125" s="1"/>
  <c r="D97" i="125"/>
  <c r="D123" i="139"/>
  <c r="D131" i="111"/>
  <c r="D93" i="125"/>
  <c r="D95" i="111"/>
  <c r="C121" i="111"/>
  <c r="D125" i="97"/>
  <c r="C150" i="97"/>
  <c r="D150" i="97" s="1"/>
  <c r="D93" i="139"/>
  <c r="C119" i="139"/>
  <c r="D125" i="118"/>
  <c r="C150" i="118"/>
  <c r="D150" i="118" s="1"/>
  <c r="D87" i="118"/>
  <c r="D119" i="106"/>
  <c r="D105" i="111"/>
  <c r="C119" i="132"/>
  <c r="C129" i="139"/>
  <c r="C125" i="83"/>
  <c r="C146" i="97"/>
  <c r="D146" i="97" s="1"/>
  <c r="D121" i="132"/>
  <c r="C146" i="132"/>
  <c r="D146" i="132" s="1"/>
  <c r="D103" i="125"/>
  <c r="D140" i="90"/>
  <c r="D115" i="90"/>
  <c r="C146" i="118"/>
  <c r="D146" i="118" s="1"/>
  <c r="D113" i="90"/>
  <c r="D119" i="111"/>
  <c r="D87" i="83"/>
  <c r="C113" i="83"/>
  <c r="D123" i="83"/>
  <c r="C125" i="125"/>
  <c r="C115" i="146"/>
  <c r="C144" i="118"/>
  <c r="D144" i="118" s="1"/>
  <c r="D119" i="118"/>
  <c r="D131" i="146"/>
  <c r="C156" i="146"/>
  <c r="D156" i="146" s="1"/>
  <c r="D144" i="90"/>
  <c r="C156" i="125"/>
  <c r="D156" i="125" s="1"/>
  <c r="C125" i="146"/>
  <c r="C119" i="146"/>
  <c r="D95" i="106"/>
  <c r="C121" i="106"/>
  <c r="C152" i="139"/>
  <c r="D152" i="139" s="1"/>
  <c r="D127" i="139"/>
  <c r="D113" i="118"/>
  <c r="C138" i="118"/>
  <c r="D138" i="118" s="1"/>
  <c r="C152" i="125"/>
  <c r="D152" i="125" s="1"/>
  <c r="C127" i="83"/>
  <c r="C113" i="97"/>
  <c r="C123" i="132"/>
  <c r="D152" i="90"/>
  <c r="C113" i="106"/>
  <c r="C113" i="132"/>
  <c r="C131" i="106"/>
  <c r="D148" i="90"/>
  <c r="C125" i="132"/>
  <c r="C129" i="97"/>
  <c r="D119" i="97" l="1"/>
  <c r="C144" i="97"/>
  <c r="D144" i="97" s="1"/>
  <c r="D117" i="146"/>
  <c r="D123" i="106"/>
  <c r="C148" i="106"/>
  <c r="D148" i="106" s="1"/>
  <c r="D123" i="118"/>
  <c r="D129" i="132"/>
  <c r="C154" i="132"/>
  <c r="D154" i="132" s="1"/>
  <c r="C152" i="132"/>
  <c r="D152" i="132" s="1"/>
  <c r="D115" i="106"/>
  <c r="C140" i="106"/>
  <c r="D140" i="106" s="1"/>
  <c r="D115" i="125"/>
  <c r="C140" i="125"/>
  <c r="D140" i="125" s="1"/>
  <c r="D117" i="139"/>
  <c r="C142" i="139"/>
  <c r="D142" i="139" s="1"/>
  <c r="D123" i="146"/>
  <c r="C148" i="146"/>
  <c r="D148" i="146" s="1"/>
  <c r="C156" i="83"/>
  <c r="D156" i="83" s="1"/>
  <c r="D131" i="83"/>
  <c r="C152" i="106"/>
  <c r="D152" i="106" s="1"/>
  <c r="D127" i="106"/>
  <c r="C146" i="146"/>
  <c r="D146" i="146" s="1"/>
  <c r="D121" i="146"/>
  <c r="D129" i="146"/>
  <c r="D117" i="111"/>
  <c r="C142" i="111"/>
  <c r="D142" i="111" s="1"/>
  <c r="D115" i="111"/>
  <c r="C140" i="111"/>
  <c r="D140" i="111" s="1"/>
  <c r="D127" i="118"/>
  <c r="C152" i="118"/>
  <c r="D152" i="118" s="1"/>
  <c r="D117" i="132"/>
  <c r="C142" i="132"/>
  <c r="D142" i="132" s="1"/>
  <c r="D113" i="106"/>
  <c r="C138" i="106"/>
  <c r="D138" i="106" s="1"/>
  <c r="D115" i="146"/>
  <c r="C140" i="146"/>
  <c r="D140" i="146" s="1"/>
  <c r="C144" i="139"/>
  <c r="D144" i="139" s="1"/>
  <c r="D119" i="139"/>
  <c r="D119" i="132"/>
  <c r="C144" i="132"/>
  <c r="D144" i="132" s="1"/>
  <c r="D129" i="97"/>
  <c r="C154" i="97"/>
  <c r="D154" i="97" s="1"/>
  <c r="C138" i="83"/>
  <c r="D138" i="83" s="1"/>
  <c r="D113" i="83"/>
  <c r="D125" i="146"/>
  <c r="C150" i="146"/>
  <c r="D150" i="146" s="1"/>
  <c r="C150" i="83"/>
  <c r="D150" i="83" s="1"/>
  <c r="D125" i="83"/>
  <c r="C150" i="125"/>
  <c r="D150" i="125" s="1"/>
  <c r="D125" i="125"/>
  <c r="D123" i="132"/>
  <c r="C148" i="132"/>
  <c r="D148" i="132" s="1"/>
  <c r="D125" i="132"/>
  <c r="C150" i="132"/>
  <c r="D150" i="132" s="1"/>
  <c r="D127" i="83"/>
  <c r="C152" i="83"/>
  <c r="D152" i="83" s="1"/>
  <c r="C146" i="111"/>
  <c r="D146" i="111" s="1"/>
  <c r="D121" i="111"/>
  <c r="D131" i="106"/>
  <c r="C156" i="106"/>
  <c r="D156" i="106" s="1"/>
  <c r="C154" i="139"/>
  <c r="D154" i="139" s="1"/>
  <c r="D129" i="139"/>
  <c r="D121" i="106"/>
  <c r="C146" i="106"/>
  <c r="D146" i="106" s="1"/>
  <c r="C138" i="97"/>
  <c r="D138" i="97" s="1"/>
  <c r="D113" i="97"/>
  <c r="D119" i="146"/>
  <c r="C144" i="146"/>
  <c r="D144" i="146" s="1"/>
  <c r="D113" i="132"/>
  <c r="C138" i="132"/>
  <c r="D138" i="132" s="1"/>
  <c r="D85" i="97"/>
  <c r="C111" i="97"/>
  <c r="D111" i="97" s="1"/>
  <c r="C136" i="97" l="1"/>
  <c r="C85" i="118" l="1"/>
  <c r="C85" i="146"/>
  <c r="C85" i="106"/>
  <c r="D136" i="97"/>
  <c r="C85" i="132"/>
  <c r="C85" i="139"/>
  <c r="C85" i="111"/>
  <c r="C85" i="83"/>
  <c r="C85" i="125"/>
  <c r="D85" i="83" l="1"/>
  <c r="C111" i="83"/>
  <c r="D85" i="111"/>
  <c r="C111" i="111"/>
  <c r="D85" i="139"/>
  <c r="C111" i="139"/>
  <c r="C111" i="132"/>
  <c r="D85" i="132"/>
  <c r="D85" i="106"/>
  <c r="C111" i="106"/>
  <c r="D85" i="146"/>
  <c r="C111" i="146"/>
  <c r="D85" i="125"/>
  <c r="C111" i="125"/>
  <c r="C111" i="118"/>
  <c r="D85" i="118"/>
  <c r="D111" i="125" l="1"/>
  <c r="C136" i="125"/>
  <c r="D136" i="125" s="1"/>
  <c r="D111" i="111"/>
  <c r="C136" i="111"/>
  <c r="D136" i="111" s="1"/>
  <c r="D111" i="118"/>
  <c r="C136" i="118"/>
  <c r="D136" i="118" s="1"/>
  <c r="D111" i="132"/>
  <c r="C136" i="132"/>
  <c r="D136" i="132" s="1"/>
  <c r="D111" i="139"/>
  <c r="C136" i="139"/>
  <c r="D136" i="139" s="1"/>
  <c r="D111" i="146"/>
  <c r="C136" i="146"/>
  <c r="D136" i="146" s="1"/>
  <c r="C136" i="106"/>
  <c r="D136" i="106" s="1"/>
  <c r="D111" i="106"/>
  <c r="C136" i="83"/>
  <c r="D136" i="83" s="1"/>
  <c r="D111" i="83"/>
</calcChain>
</file>

<file path=xl/sharedStrings.xml><?xml version="1.0" encoding="utf-8"?>
<sst xmlns="http://schemas.openxmlformats.org/spreadsheetml/2006/main" count="1170" uniqueCount="343">
  <si>
    <t>Año</t>
  </si>
  <si>
    <t>Total exportaciones
 a Colombia (US$ millones)</t>
  </si>
  <si>
    <t>Pib Colombia a pesos corrientes
 (US$ miles de millones)</t>
  </si>
  <si>
    <t>=</t>
  </si>
  <si>
    <t>Apertura media por exportaciones</t>
  </si>
  <si>
    <t>INDICADORES DE APERTURA</t>
  </si>
  <si>
    <t>Apertura medida por exportaciones</t>
  </si>
  <si>
    <t>Apertura medida por importaciones</t>
  </si>
  <si>
    <t>Indices de Balassa</t>
  </si>
  <si>
    <t>Indice de Balassa</t>
  </si>
  <si>
    <t>Indices de Grubel Lloyd</t>
  </si>
  <si>
    <t>INDICADORES PER CÁPITA</t>
  </si>
  <si>
    <t>Exportación por Habitante COL</t>
  </si>
  <si>
    <t>Importación por Habitante COL</t>
  </si>
  <si>
    <t>Total Importaciones de Colombia (US$ millones)</t>
  </si>
  <si>
    <t>Balanza Comercial</t>
  </si>
  <si>
    <t>Exportaciones - Importaciones</t>
  </si>
  <si>
    <t>Exportaciones 
por habitante (US$ dólares)</t>
  </si>
  <si>
    <t xml:space="preserve">Apertura media por importaciones </t>
  </si>
  <si>
    <t xml:space="preserve">Total importaciones de Colombia/PIB Colombia </t>
  </si>
  <si>
    <t>Apertura media por intercambio comercial</t>
  </si>
  <si>
    <t>Total intercambio absoluto en Colombia/PIB Colombia</t>
  </si>
  <si>
    <t>Intercambio Comercial  por Habitante COL</t>
  </si>
  <si>
    <t>Total Intercambio de Colombia (US$ millones)</t>
  </si>
  <si>
    <t>Población Colombia</t>
  </si>
  <si>
    <t>Exportaciones por habitante</t>
  </si>
  <si>
    <t>Importaciones por habitante</t>
  </si>
  <si>
    <t>Total importaciones a Colombia/Población Colombia</t>
  </si>
  <si>
    <t>Total intercambio comercial de Colombia/Población Colombia</t>
  </si>
  <si>
    <t>Intercambio comercial por habitante</t>
  </si>
  <si>
    <t>Exportaciones a USA/ Exportaciones mundiales</t>
  </si>
  <si>
    <t>Importaciones a Colombia/ Exportaciones mundiales</t>
  </si>
  <si>
    <t>Apertura medida por intercambio comercial</t>
  </si>
  <si>
    <t>Intercambio de Colombia/ Exportaciones mundiales + Importaciones mundiales</t>
  </si>
  <si>
    <t>Fuentes: Elaboración propia en base a Naciones Unidas, Banco Mundial, Census Bureau</t>
  </si>
  <si>
    <t>Fuente: Elaboración propia en base a Banco Mundial, DNP,CIA.</t>
  </si>
  <si>
    <t>Fuente: Elaboración propia en base a Naciones Unidas.</t>
  </si>
  <si>
    <t>.Fuentes: Elaboración propia en base a Naciones Unidas, Banco Mundial, DNP</t>
  </si>
  <si>
    <t>Fuentes: Elaboración propia en base a Naciones Unidas, Banco Mundial.</t>
  </si>
  <si>
    <t>Fuentes: Elaboración propia en base a Naciones Unidas, Banco Mundial, DANE.</t>
  </si>
  <si>
    <t>.Fuentes: Elaboración propia en base a Naciones Unidas,Banco Mundial.</t>
  </si>
  <si>
    <t>Fuentes: Elaboración propia en base a Naciones Unidas,Banco Mundial.</t>
  </si>
  <si>
    <t>Indice de Ventajas Comparativas Reveladas=</t>
  </si>
  <si>
    <t>Exportaciones de Colombia a USA- Importaciones de Colombia a USA</t>
  </si>
  <si>
    <t>Exportaciones del producto k realizadas por el país i hacia el país j</t>
  </si>
  <si>
    <t xml:space="preserve">Exportaciones totales del país i al país j </t>
  </si>
  <si>
    <t>Exportaciones del producto k realizadas por el país i hacia el mundo (w)</t>
  </si>
  <si>
    <t xml:space="preserve"> Exportaciones totales del país i al mundo (w)</t>
  </si>
  <si>
    <t>Indice de Grubel Lloyd</t>
  </si>
  <si>
    <t>ECONOMIA</t>
  </si>
  <si>
    <t>SOCIO</t>
  </si>
  <si>
    <t>MERCANCIA</t>
  </si>
  <si>
    <t>COLOMBIA</t>
  </si>
  <si>
    <t>Fuente: Naciones Unidas</t>
  </si>
  <si>
    <t>Total exportaciones
 a Colombia (US$ miles)</t>
  </si>
  <si>
    <t>Total Importaciones de Colombia (US$ miles)</t>
  </si>
  <si>
    <t>Total Intercambio de Colombia (US$ miles)</t>
  </si>
  <si>
    <t>Importaciones 
por habitante (US$ dólares)</t>
  </si>
  <si>
    <t>Intercambio Comercial  absoluto
por habitante (US$ dólares)</t>
  </si>
  <si>
    <t>Exportaciones del producto k realizadas por el país i hacia el país j-Importaciones del producto k realizadas por el país i hacia el país j</t>
  </si>
  <si>
    <t>Exportaciones de Colombia al mundo+ Importaciones de Colombia al mundo</t>
  </si>
  <si>
    <t>-</t>
  </si>
  <si>
    <t>(1) Productos primarios</t>
  </si>
  <si>
    <t>(2) MRB: agro</t>
  </si>
  <si>
    <t>(3) MRB: otros</t>
  </si>
  <si>
    <t>(4)MBT: textiles, vestidos y calzado</t>
  </si>
  <si>
    <t>(5) MBT: otros</t>
  </si>
  <si>
    <t xml:space="preserve">(6) MTI: automoviles </t>
  </si>
  <si>
    <t>(7) MTI: procesos</t>
  </si>
  <si>
    <t>(8) MTI: ingeniería</t>
  </si>
  <si>
    <t xml:space="preserve">(9) MAT: electronicos y electricos </t>
  </si>
  <si>
    <t xml:space="preserve">(10) MAT: otros </t>
  </si>
  <si>
    <t>Porcentaje de 
Exportaciones del PIB a USA (1)</t>
  </si>
  <si>
    <t>Porcentaje de 
Exportaciones del PIB a USA (2)</t>
  </si>
  <si>
    <t>Porcentaje de 
Exportaciones del PIB a USA (3)</t>
  </si>
  <si>
    <t>Porcentaje de 
Exportaciones del PIB a USA (4)</t>
  </si>
  <si>
    <t>Porcentaje de 
Exportaciones del PIB a USA (5)</t>
  </si>
  <si>
    <t>Porcentaje de 
Exportaciones del PIB a USA (6)</t>
  </si>
  <si>
    <t>Porcentaje de 
Exportaciones del PIB a USA (7)</t>
  </si>
  <si>
    <t>Porcentaje de 
Exportaciones del PIB a USA (8)</t>
  </si>
  <si>
    <t>Porcentaje de 
Exportaciones del PIB a USA (9)</t>
  </si>
  <si>
    <t>Porcentaje de 
Exportaciones del PIB a USA (10)</t>
  </si>
  <si>
    <t>Porcentaje de 
Exportaciones del PIB a Colombia (1)</t>
  </si>
  <si>
    <t>Porcentaje de 
Exportaciones del PIB a Colombia (2)</t>
  </si>
  <si>
    <t>Porcentaje de 
Exportaciones del PIB a Colombia (3)</t>
  </si>
  <si>
    <t>Porcentaje de 
Exportaciones del PIB a Colombia (4)</t>
  </si>
  <si>
    <t>Porcentaje de 
Exportaciones del PIB a Colombia (5)</t>
  </si>
  <si>
    <t>Porcentaje de 
Exportaciones del PIB a Colombia (6)</t>
  </si>
  <si>
    <t>Porcentaje de 
Exportaciones del PIB a Colombia (7)</t>
  </si>
  <si>
    <t>Porcentaje de 
Exportaciones del PIB a Colombia (8)</t>
  </si>
  <si>
    <t>Porcentaje de 
Exportaciones del PIB a Colombia (9)</t>
  </si>
  <si>
    <t>Porcentaje de 
Exportaciones del PIB a Colombia (10)</t>
  </si>
  <si>
    <t>Apertura media por exportaciones de Colombia (US$miles)</t>
  </si>
  <si>
    <t>Apertura media por Importaciones en Colombia (US$miles)</t>
  </si>
  <si>
    <t xml:space="preserve">Balanza Comercial Absoluta Colombia (1)
</t>
  </si>
  <si>
    <t xml:space="preserve">Balanza Comercial Absoluta Colombia (2)
</t>
  </si>
  <si>
    <t xml:space="preserve">Balanza Comercial Absoluta Colombia (3)
</t>
  </si>
  <si>
    <t xml:space="preserve">Balanza Comercial Absoluta Colombia (4)
</t>
  </si>
  <si>
    <t xml:space="preserve">Balanza Comercial Absoluta Colombia (5)
</t>
  </si>
  <si>
    <t xml:space="preserve">Balanza Comercial Absoluta Colombia (6)
</t>
  </si>
  <si>
    <t xml:space="preserve">Balanza Comercial Absoluta Colombia (7)
</t>
  </si>
  <si>
    <t xml:space="preserve">Balanza Comercial Absoluta Colombia (8)
</t>
  </si>
  <si>
    <t xml:space="preserve">Balanza Comercial Absoluta Colombia (9)
</t>
  </si>
  <si>
    <t xml:space="preserve">Balanza Comercial Absoluta Colombia (10)
</t>
  </si>
  <si>
    <t>Porcentaje de 
Intercambio Comercial del PIB Colombia (1)</t>
  </si>
  <si>
    <t>Porcentaje de 
Intercambio Comercial del PIB Colombia (2)</t>
  </si>
  <si>
    <t>Porcentaje de 
Intercambio Comercial del PIB Colombia (3)</t>
  </si>
  <si>
    <t>Porcentaje de 
Intercambio Comercial del PIB Colombia (4)</t>
  </si>
  <si>
    <t>Porcentaje de 
Intercambio Comercial del PIB Colombia (5)</t>
  </si>
  <si>
    <t>Porcentaje de 
Intercambio Comercial del PIB Colombia (6)</t>
  </si>
  <si>
    <t>Porcentaje de 
Intercambio Comercial del PIB Colombia (7)</t>
  </si>
  <si>
    <t>Porcentaje de 
Intercambio Comercial del PIB Colombia (8)</t>
  </si>
  <si>
    <t>Porcentaje de 
Intercambio Comercial del PIB Colombia (9)</t>
  </si>
  <si>
    <t>Porcentaje de 
Intercambio Comercial del PIB Colombia (10)</t>
  </si>
  <si>
    <t>Apertura media por intercambio comercial de Colombia (US$miles)</t>
  </si>
  <si>
    <t xml:space="preserve">Balanza Comercial Absoluta Colombia (1)/2
</t>
  </si>
  <si>
    <t xml:space="preserve">Balanza Comercial Absoluta Colombia (2)/2
</t>
  </si>
  <si>
    <t xml:space="preserve">Balanza Comercial Absoluta Colombia (3)/2
</t>
  </si>
  <si>
    <t xml:space="preserve">Balanza Comercial Absoluta Colombia (4)/2
</t>
  </si>
  <si>
    <t xml:space="preserve">Balanza Comercial Absoluta Colombia (5)/2
</t>
  </si>
  <si>
    <t xml:space="preserve">Balanza Comercial Absoluta Colombia (6)/2
</t>
  </si>
  <si>
    <t>Balanza Comercial Absoluta Colombia (7)
/2</t>
  </si>
  <si>
    <t xml:space="preserve">Balanza Comercial Absoluta Colombia (8)/2
</t>
  </si>
  <si>
    <t xml:space="preserve">Balanza Comercial Absoluta Colombia (9)/2
</t>
  </si>
  <si>
    <t xml:space="preserve">Balanza Comercial Absoluta Colombia (10)/2
</t>
  </si>
  <si>
    <t>Apertura media por el promedio intercambio comercial de Colombia (US$miles)</t>
  </si>
  <si>
    <t>Apertura media por exportaciones  (US$ miles)</t>
  </si>
  <si>
    <t>Apertura media por importaciones (US$ miles)</t>
  </si>
  <si>
    <t>[LDC01] Primary products (Lall classification)</t>
  </si>
  <si>
    <t>[LDC02] Resource-based manufactures: agro-based (Lall classification)</t>
  </si>
  <si>
    <t>[LDC03] Resource-based manufactures: other (Lall classification)</t>
  </si>
  <si>
    <t>[LDC04] Low technology manufactures: textile, garment and footwear (Lall classification)</t>
  </si>
  <si>
    <t>[LDC05] Low technology manufactures: other products (Lall classification)</t>
  </si>
  <si>
    <t>[LDC06] Medium technology manufactures: automotive (Lall classification)</t>
  </si>
  <si>
    <t>[LDC07] Medium technology manufactures: process (Lall classification)</t>
  </si>
  <si>
    <t>[LDC08] Medium technology manufactures: engineering (Lall classification)</t>
  </si>
  <si>
    <t>[LDC09] High technology manufactures: electronic and electrical (Lall classification)</t>
  </si>
  <si>
    <t>[LDC10] High technology manufactures: other (Lall classification)</t>
  </si>
  <si>
    <t>Porcentaje de 
importaciones del PIB de USA (1)</t>
  </si>
  <si>
    <t>Porcentaje de 
importaciones del PIB de USA (2)</t>
  </si>
  <si>
    <t>Porcentaje de 
importaciones del PIB de USA (3)</t>
  </si>
  <si>
    <t>Porcentaje de 
importaciones del PIB de USA (4)</t>
  </si>
  <si>
    <t>Porcentaje de 
importaciones del PIB de USA (5)</t>
  </si>
  <si>
    <t>Porcentaje de 
importaciones del PIB de USA (6)</t>
  </si>
  <si>
    <t>Porcentaje de 
importaciones del PIB de USA (7)</t>
  </si>
  <si>
    <t>Porcentaje de 
importaciones del PIB de USA (8)</t>
  </si>
  <si>
    <t>Porcentaje de 
importaciones del PIB de USA (9)</t>
  </si>
  <si>
    <t>Porcentaje de 
importaciones del PIB de USA (10)</t>
  </si>
  <si>
    <t>Porcentaje de 
Intercambio Comercial Colombia (2)</t>
  </si>
  <si>
    <t>Porcentaje de 
Intercambio Comercial Colombia (3)</t>
  </si>
  <si>
    <t>Porcentaje de 
Intercambio Comercial Colombia (4)</t>
  </si>
  <si>
    <t>Porcentaje de 
Intercambio Comercial Colombia (5)</t>
  </si>
  <si>
    <t>Porcentaje de 
Intercambio Comercial Colombia (6)</t>
  </si>
  <si>
    <t>Porcentaje de 
Intercambio Comercial Colombia (7)</t>
  </si>
  <si>
    <t>Porcentaje de 
Intercambio Comercial Colombia (8)</t>
  </si>
  <si>
    <t>Porcentaje de 
Intercambio Comercial Colombia (9)</t>
  </si>
  <si>
    <t>Porcentaje de 
Intercambio Comercial Colombia (10)</t>
  </si>
  <si>
    <t>Porcentaje de 
Intercambio Comercial Colombia (1)</t>
  </si>
  <si>
    <t>Ventajas Comparativas Reveladas (US$ miles)</t>
  </si>
  <si>
    <t>Total Balanza Comercial de Colombia (1)</t>
  </si>
  <si>
    <t>Total Balanza Comercial de Colombia (2)</t>
  </si>
  <si>
    <t>Total Balanza Comercial de Colombia (3)</t>
  </si>
  <si>
    <t>Total Balanza Comercial de Colombia (4)</t>
  </si>
  <si>
    <t>Total Balanza Comercial de Colombia (5)</t>
  </si>
  <si>
    <t>Total Balanza Comercial de Colombia (6)</t>
  </si>
  <si>
    <t>Total Balanza Comercial de Colombia (7)</t>
  </si>
  <si>
    <t>Total Balanza Comercial de Colombia (8)</t>
  </si>
  <si>
    <t>Total Balanza Comercial de Colombia (9)</t>
  </si>
  <si>
    <t>Total Balanza Comercial de Colombia (10)</t>
  </si>
  <si>
    <t>VCR (1)</t>
  </si>
  <si>
    <t>VCR (2)</t>
  </si>
  <si>
    <t>VCR (3)</t>
  </si>
  <si>
    <t>VCR (4)</t>
  </si>
  <si>
    <t>VCR (5)</t>
  </si>
  <si>
    <t>VCR (6)</t>
  </si>
  <si>
    <t>VCR (7)</t>
  </si>
  <si>
    <t>VCR (8)</t>
  </si>
  <si>
    <t>VCR (9)</t>
  </si>
  <si>
    <t>VCR (10)</t>
  </si>
  <si>
    <t xml:space="preserve">  </t>
  </si>
  <si>
    <t>Indice de Balassa  (10)</t>
  </si>
  <si>
    <t>Indice de Balassa (9)</t>
  </si>
  <si>
    <t>Indice de Balassa (8)</t>
  </si>
  <si>
    <t>Indice de Balassa (7)</t>
  </si>
  <si>
    <t>Indice de Balassa (6)</t>
  </si>
  <si>
    <t>Indice de Balassa (5)</t>
  </si>
  <si>
    <t>Indice de Balassa (4)</t>
  </si>
  <si>
    <t>Indice de Balassa (3)</t>
  </si>
  <si>
    <t>Indice de Balassa (2)</t>
  </si>
  <si>
    <t>Indice de Balassa (1)</t>
  </si>
  <si>
    <t>Merchandise trade matrix – product groups, exports in thousands of dollars, annual, 1995-2015</t>
  </si>
  <si>
    <t/>
  </si>
  <si>
    <t>ECONOMY</t>
  </si>
  <si>
    <t xml:space="preserve">          Colombia</t>
  </si>
  <si>
    <t>PARTNER</t>
  </si>
  <si>
    <t>YEAR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</si>
  <si>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</si>
  <si>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</si>
  <si>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</si>
  <si>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</si>
  <si>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</si>
  <si>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</si>
  <si>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</si>
  <si>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</si>
  <si>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</si>
  <si>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</si>
  <si>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</si>
  <si>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</si>
  <si>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</si>
  <si>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</si>
  <si>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</si>
  <si>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</si>
  <si>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</si>
  <si>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</si>
  <si>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</si>
  <si>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</si>
  <si>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</si>
  <si>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TOTAL LALL</t>
  </si>
  <si>
    <t>Interpretación (1)</t>
  </si>
  <si>
    <t>Interpretación (2)</t>
  </si>
  <si>
    <t>Interpretación (3)</t>
  </si>
  <si>
    <t>Interpretación (4)</t>
  </si>
  <si>
    <t>Interpretación (5)</t>
  </si>
  <si>
    <t>Interpretación (6)</t>
  </si>
  <si>
    <t>Interpretación (7)</t>
  </si>
  <si>
    <t>Interpretación (8)</t>
  </si>
  <si>
    <t>Interpretación (9)</t>
  </si>
  <si>
    <t>Interpretación (10)</t>
  </si>
  <si>
    <t>IGLL (1)</t>
  </si>
  <si>
    <t>IGLL (2)</t>
  </si>
  <si>
    <t>IGLL (3)</t>
  </si>
  <si>
    <t>IGLL (4)</t>
  </si>
  <si>
    <t>IGLL (5)</t>
  </si>
  <si>
    <t>IGLL (6)</t>
  </si>
  <si>
    <t>IGLL (7)</t>
  </si>
  <si>
    <t>IGLL (8)</t>
  </si>
  <si>
    <t>IGLL (9)</t>
  </si>
  <si>
    <t>IGLL (10)</t>
  </si>
  <si>
    <t xml:space="preserve">   </t>
  </si>
  <si>
    <t>(10) Manufacturas de alta tecnología: otros (Clasificación Lall)</t>
  </si>
  <si>
    <t>(1) Productos primarios (Clasificación Lall)</t>
  </si>
  <si>
    <t>(2) Manufacturas de recursos basicos: agro (Clasificación Lall)</t>
  </si>
  <si>
    <t>(3) Manufacturas de recursos basicos: otros (Clasificación Lall)</t>
  </si>
  <si>
    <t>(4) Manufacturas de baja tecnología: textiles, prendas y calzado (Clasificación Lall)</t>
  </si>
  <si>
    <t>(5) Manufacturas de baja tecnología: otros productos (Clasificación Lall)</t>
  </si>
  <si>
    <t>(6) Manufacturas de tecnología intermedia: automotriz (Clasificación Lall)</t>
  </si>
  <si>
    <t>(7) Manufacturas de tecnología intermedia: procesos (Clasificación Lall)</t>
  </si>
  <si>
    <t>(9) Manufacturas de alta tecnología: electronicos and electricos (Clasificación Lall)</t>
  </si>
  <si>
    <t>(8) Manufacturas de tecnología intermedia: ingeniería (Clasificación Lall)</t>
  </si>
  <si>
    <t xml:space="preserve">          Canadá</t>
  </si>
  <si>
    <t>Apertura media por intercambio Comercial en Colombia  (US$ miles)</t>
  </si>
  <si>
    <t>UNIÓN EUROPEA</t>
  </si>
  <si>
    <t>Porcentaje de 
Exportaciones del PIB a Unión Europea (1)</t>
  </si>
  <si>
    <t>Porcentaje de 
Exportaciones del PIB a Unión Europea (2)</t>
  </si>
  <si>
    <t>Porcentaje de 
Exportaciones del PIB a Unión Europea (3)</t>
  </si>
  <si>
    <t>Porcentaje de 
Exportaciones del PIB a Unión Europea (4)</t>
  </si>
  <si>
    <t>Porcentaje de 
Exportaciones del PIB a Unión Europea (5)</t>
  </si>
  <si>
    <t>Porcentaje de 
Exportaciones del PIB a Unión Europea (6)</t>
  </si>
  <si>
    <t>Porcentaje de 
Exportaciones del PIB a Unión Europea (7)</t>
  </si>
  <si>
    <t>Porcentaje de 
Exportaciones del PIB a Unión Europea (8)</t>
  </si>
  <si>
    <t>Porcentaje de 
Exportaciones del PIB a Unión Europea (9)</t>
  </si>
  <si>
    <t>Porcentaje de 
Exportaciones del PIB a Unión Europea (10)</t>
  </si>
  <si>
    <t>Total exportaciones a Unión Europea/PIB Colombia</t>
  </si>
  <si>
    <t>Apertura media por exportaciones de Unión Europea (US$miles)</t>
  </si>
  <si>
    <t>Pib Unión Europea
 (US$ Miles)</t>
  </si>
  <si>
    <t>Total exportaciones a Colombia/PIB Unión Europea</t>
  </si>
  <si>
    <t>Apertura media por importaciones a Unión Europea (US$miles)</t>
  </si>
  <si>
    <t>Total importaciones de Unión Europea/PIB Unión Europea</t>
  </si>
  <si>
    <t>Porcentaje de 
Importaciones del PIB en Unión Europea (1)</t>
  </si>
  <si>
    <t>Porcentaje de 
Importaciones del PIB en Unión Europea (2)</t>
  </si>
  <si>
    <t>Porcentaje de 
Importaciones del PIB en Unión Europea (3)</t>
  </si>
  <si>
    <t>Porcentaje de 
Importaciones del PIB en Unión Europea (4)</t>
  </si>
  <si>
    <t>Porcentaje de 
Importaciones del PIB en Unión Europea (5)</t>
  </si>
  <si>
    <t>Porcentaje de 
Importaciones del PIB en Unión Europea (6)</t>
  </si>
  <si>
    <t>Porcentaje de 
Importaciones del PIB en Unión Europea (7)</t>
  </si>
  <si>
    <t>Porcentaje de 
Importaciones del PIB en Unión Europea (8)</t>
  </si>
  <si>
    <t>Porcentaje de 
Importaciones del PIB en Unión Europea (9)</t>
  </si>
  <si>
    <t>Porcentaje de 
Importaciones del PIB en Unión Europea (10)</t>
  </si>
  <si>
    <t>Apertura media por intercambio comercial de Unión Europea (US$miles)</t>
  </si>
  <si>
    <t>Total intercambio absoluto en Unión Europea/PIB Unión Europea</t>
  </si>
  <si>
    <t>Balanza Comercial Absoluta Unión Europea
(1)</t>
  </si>
  <si>
    <t>Balanza Comercial Absoluta Unión Europea
(2)</t>
  </si>
  <si>
    <t>Balanza Comercial Absoluta Unión Europea
(3)</t>
  </si>
  <si>
    <t>Balanza Comercial Absoluta Unión Europea
(4)</t>
  </si>
  <si>
    <t>Balanza Comercial Absoluta Unión Europea
(5)</t>
  </si>
  <si>
    <t>Balanza Comercial Absoluta Unión Europea
(6)</t>
  </si>
  <si>
    <t>Balanza Comercial Absoluta Unión Europea
(7)</t>
  </si>
  <si>
    <t>Balanza Comercial Absoluta Unión Europea
(8)</t>
  </si>
  <si>
    <t>Balanza Comercial Absoluta Unión Europea
(9)</t>
  </si>
  <si>
    <t>Balanza Comercial Absoluta Unión Europea
(10)</t>
  </si>
  <si>
    <t>Porcentaje de 
Intercambio Comercial del PIB Unión Europea (1)</t>
  </si>
  <si>
    <t>Porcentaje de 
Intercambio Comercial del PIB Unión Europea (2)</t>
  </si>
  <si>
    <t>Porcentaje de 
Intercambio Comercial del PIB Unión Europea (3)</t>
  </si>
  <si>
    <t>Porcentaje de 
Intercambio Comercial del PIB Unión Europea (4)</t>
  </si>
  <si>
    <t>Porcentaje de 
Intercambio Comercial del PIB Unión Europea (5)</t>
  </si>
  <si>
    <t>Porcentaje de 
Intercambio Comercial del PIB Unión Europea (6)</t>
  </si>
  <si>
    <t>Porcentaje de 
Intercambio Comercial del PIB Unión Europea (7)</t>
  </si>
  <si>
    <t>Porcentaje de 
Intercambio Comercial del PIB Unión Europea (8)</t>
  </si>
  <si>
    <t>Porcentaje de 
Intercambio Comercial del PIB Unión Europea (9)</t>
  </si>
  <si>
    <t>Porcentaje de 
Intercambio Comercial del PIB Unión Europea (10)</t>
  </si>
  <si>
    <t>Apertura media por el promedio intercambio comercial de Unión Europea</t>
  </si>
  <si>
    <t>Total intercambio absoluto en Unión Europea/Unión Europea Colombia</t>
  </si>
  <si>
    <t>Balanza Comercial Absoluta Unión Europea
(1)/2</t>
  </si>
  <si>
    <t>Balanza Comercial Absoluta Unión Europea
(2)/2</t>
  </si>
  <si>
    <t>Balanza Comercial Absoluta Unión Europea
(3)/2</t>
  </si>
  <si>
    <t>Balanza Comercial Absoluta Unión Europea
(4)/2</t>
  </si>
  <si>
    <t>Balanza Comercial Absoluta Unión Europea
(5)/2</t>
  </si>
  <si>
    <t>Balanza Comercial Absoluta Unión Europea
(6)/2</t>
  </si>
  <si>
    <t>Balanza Comercial Absoluta Unión Europea
(7)/2</t>
  </si>
  <si>
    <t>Balanza Comercial Absoluta Unión Europea
(8)/2</t>
  </si>
  <si>
    <t>Balanza Comercial Absoluta Unión Europea
(9)/2</t>
  </si>
  <si>
    <t>Balanza Comercial Absoluta Unión Europea
(10)/2</t>
  </si>
  <si>
    <t>Pib Unión Europea
 (US$ Billones)</t>
  </si>
  <si>
    <t>Porcentaje de 
Intercambio Comercial del PIB Unión Europea</t>
  </si>
  <si>
    <t>Porcentaje de 
Intercambio Comercial del PIB Unión Europea  (2)</t>
  </si>
  <si>
    <t>Total exportaciones a Unión Europea/Población Colombia</t>
  </si>
  <si>
    <t>Total exportaciones
 a Unión Europea (US$ miles)</t>
  </si>
  <si>
    <t>Exportación por Habitante Unión Europea</t>
  </si>
  <si>
    <t>Total exportaciones a Colombia /Población Unión Europea</t>
  </si>
  <si>
    <t>Población Unión Europea</t>
  </si>
  <si>
    <t>Importaciones por Habitante Unión Europea</t>
  </si>
  <si>
    <t>Total importaciones de Unión Europea/Población Unión Europea</t>
  </si>
  <si>
    <t>Total importaciones
 de Unión Europea (US$)</t>
  </si>
  <si>
    <t>Intercambio Comercial  por Habitante Unión Europea</t>
  </si>
  <si>
    <t>Total intercambio comercial de Unión Europea/Población Unión Europea</t>
  </si>
  <si>
    <t>Total Balanza de Unión Europea (US$ millones)</t>
  </si>
  <si>
    <t>Total importaciones
 de Unión Europea (US$ miles)</t>
  </si>
  <si>
    <t>Total Balanza de Unión Europea (US$ miles)</t>
  </si>
  <si>
    <t>Total exportaciones
 a Unión Europea (US$ millones)</t>
  </si>
  <si>
    <t>Total importaciones
 de Unión Europea (US$ millones)</t>
  </si>
  <si>
    <t>PRODUCT/YEAR</t>
  </si>
  <si>
    <t xml:space="preserve">[LDC02] Resource-based manufactures: agro-based </t>
  </si>
  <si>
    <t xml:space="preserve">[LDC03] Resource-based manufactures: other </t>
  </si>
  <si>
    <t xml:space="preserve">[LDC04] Low technology manufactures: textile, garment and footwear </t>
  </si>
  <si>
    <t xml:space="preserve">[LDC05] Low technology manufactures: other products </t>
  </si>
  <si>
    <t xml:space="preserve">[LDC06] Medium technology manufactures: automotive </t>
  </si>
  <si>
    <t xml:space="preserve">[LDC07] Medium technology manufactures: process </t>
  </si>
  <si>
    <t xml:space="preserve">[LDC08] Medium technology manufactures: engineering </t>
  </si>
  <si>
    <t xml:space="preserve">[LDC09] High technology manufactures: electronic and electrical </t>
  </si>
  <si>
    <t xml:space="preserve">[LDC10] High technology manufactures: other </t>
  </si>
  <si>
    <t xml:space="preserve">[LDC01] Primary products </t>
  </si>
  <si>
    <t>Merchandise trade matrix – product groups, imports in thousands of dollars, annual, 1995-2015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</si>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</sst>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2" formatCode="_(&quot;$&quot;\ * #,##0_);_(&quot;$&quot;\ * \(#,##0\);_(&quot;$&quot;\ * &quot;-&quot;_);_(@_)"/>
    <numFmt numFmtId="41" formatCode="_(* #,##0_);_(* \(#,##0\);_(* &quot;-&quot;_);_(@_)"/>
    <numFmt numFmtId="164" formatCode="&quot;$&quot;\ #,##0.00"/>
    <numFmt numFmtId="165" formatCode="&quot;$&quot;\ #,##0"/>
    <numFmt numFmtId="166" formatCode="0.00000%"/>
    <numFmt numFmtId="167" formatCode="0.000000%"/>
    <numFmt numFmtId="168" formatCode="0.0000000%"/>
    <numFmt numFmtId="169" formatCode="[$$-409]#,##0"/>
    <numFmt numFmtId="170" formatCode="_-* #,##0.00\ &quot;€&quot;_-;\-* #,##0.00\ &quot;€&quot;_-;_-* &quot;-&quot;??\ &quot;€&quot;_-;_-@_-"/>
    <numFmt numFmtId="171" formatCode="0.0000%"/>
    <numFmt numFmtId="172" formatCode="&quot;$&quot;\ #,##0.000"/>
    <numFmt numFmtId="173" formatCode="&quot;$&quot;\ #,##0.0"/>
    <numFmt numFmtId="174" formatCode="0.000"/>
    <numFmt numFmtId="175" formatCode="&quot;$&quot;\ #,##0.0000"/>
    <numFmt numFmtId="176" formatCode="&quot;$&quot;\ #,##0.00000"/>
    <numFmt numFmtId="177" formatCode="0.000%"/>
    <numFmt numFmtId="178" formatCode="&quot;$&quot;\ #,##0.000000"/>
    <numFmt numFmtId="179" formatCode="0.000000000%"/>
    <numFmt numFmtId="180" formatCode="0.0000000000000%"/>
    <numFmt numFmtId="181" formatCode="0.00000000000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4B41"/>
        <bgColor indexed="64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theme="9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9" fillId="0" borderId="0"/>
    <xf numFmtId="41" fontId="19" fillId="0" borderId="0" applyFont="0" applyFill="0" applyBorder="0" applyAlignment="0" applyProtection="0"/>
    <xf numFmtId="42" fontId="19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0" fontId="16" fillId="0" borderId="0" xfId="0" applyFont="1"/>
    <xf numFmtId="10" fontId="0" fillId="0" borderId="15" xfId="42" applyNumberFormat="1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6" fillId="33" borderId="11" xfId="0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 vertical="center" wrapText="1"/>
    </xf>
    <xf numFmtId="0" fontId="16" fillId="33" borderId="13" xfId="0" applyFont="1" applyFill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0" fontId="0" fillId="0" borderId="0" xfId="42" applyNumberFormat="1" applyFont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166" fontId="0" fillId="0" borderId="18" xfId="42" applyNumberFormat="1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166" fontId="0" fillId="0" borderId="0" xfId="42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6" fillId="33" borderId="10" xfId="0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2" fontId="0" fillId="0" borderId="10" xfId="42" applyNumberFormat="1" applyFont="1" applyBorder="1" applyAlignment="1">
      <alignment horizontal="center"/>
    </xf>
    <xf numFmtId="0" fontId="13" fillId="33" borderId="10" xfId="0" applyFont="1" applyFill="1" applyBorder="1" applyAlignment="1">
      <alignment horizontal="center" vertical="center" wrapText="1"/>
    </xf>
    <xf numFmtId="164" fontId="0" fillId="34" borderId="10" xfId="0" applyNumberFormat="1" applyFont="1" applyFill="1" applyBorder="1" applyAlignment="1">
      <alignment horizontal="center"/>
    </xf>
    <xf numFmtId="0" fontId="0" fillId="0" borderId="21" xfId="0" applyBorder="1"/>
    <xf numFmtId="0" fontId="0" fillId="34" borderId="10" xfId="0" applyFont="1" applyFill="1" applyBorder="1" applyAlignment="1">
      <alignment horizontal="center" vertical="center"/>
    </xf>
    <xf numFmtId="0" fontId="0" fillId="35" borderId="10" xfId="0" applyFont="1" applyFill="1" applyBorder="1" applyAlignment="1">
      <alignment horizontal="center" vertical="center"/>
    </xf>
    <xf numFmtId="0" fontId="0" fillId="34" borderId="10" xfId="0" applyNumberFormat="1" applyFont="1" applyFill="1" applyBorder="1" applyAlignment="1">
      <alignment horizontal="center"/>
    </xf>
    <xf numFmtId="0" fontId="0" fillId="35" borderId="10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2" fontId="0" fillId="0" borderId="0" xfId="42" applyNumberFormat="1" applyFont="1" applyBorder="1" applyAlignment="1">
      <alignment horizontal="center"/>
    </xf>
    <xf numFmtId="164" fontId="0" fillId="0" borderId="17" xfId="0" applyNumberFormat="1" applyFont="1" applyFill="1" applyBorder="1" applyAlignment="1">
      <alignment horizontal="center"/>
    </xf>
    <xf numFmtId="165" fontId="0" fillId="0" borderId="18" xfId="0" applyNumberFormat="1" applyBorder="1" applyAlignment="1">
      <alignment horizontal="center"/>
    </xf>
    <xf numFmtId="167" fontId="0" fillId="0" borderId="0" xfId="42" applyNumberFormat="1" applyFont="1" applyBorder="1" applyAlignment="1">
      <alignment horizontal="center"/>
    </xf>
    <xf numFmtId="0" fontId="0" fillId="0" borderId="0" xfId="0" applyBorder="1"/>
    <xf numFmtId="0" fontId="0" fillId="0" borderId="21" xfId="0" applyBorder="1" applyAlignment="1">
      <alignment horizontal="left"/>
    </xf>
    <xf numFmtId="0" fontId="0" fillId="0" borderId="0" xfId="0" applyBorder="1" applyAlignment="1">
      <alignment horizontal="left"/>
    </xf>
    <xf numFmtId="0" fontId="16" fillId="0" borderId="0" xfId="0" applyFont="1" applyAlignment="1">
      <alignment horizontal="center"/>
    </xf>
    <xf numFmtId="0" fontId="0" fillId="34" borderId="10" xfId="0" applyFont="1" applyFill="1" applyBorder="1" applyAlignment="1">
      <alignment horizontal="center"/>
    </xf>
    <xf numFmtId="0" fontId="0" fillId="35" borderId="10" xfId="0" applyFont="1" applyFill="1" applyBorder="1" applyAlignment="1">
      <alignment horizontal="center"/>
    </xf>
    <xf numFmtId="0" fontId="16" fillId="36" borderId="10" xfId="0" applyFont="1" applyFill="1" applyBorder="1" applyAlignment="1">
      <alignment horizontal="center" vertical="center" wrapText="1"/>
    </xf>
    <xf numFmtId="169" fontId="0" fillId="34" borderId="10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3" fillId="33" borderId="10" xfId="0" applyFont="1" applyFill="1" applyBorder="1" applyAlignment="1">
      <alignment horizontal="center" vertical="center"/>
    </xf>
    <xf numFmtId="171" fontId="0" fillId="0" borderId="15" xfId="42" applyNumberFormat="1" applyFont="1" applyBorder="1" applyAlignment="1">
      <alignment horizontal="center"/>
    </xf>
    <xf numFmtId="0" fontId="13" fillId="33" borderId="10" xfId="0" applyFont="1" applyFill="1" applyBorder="1" applyAlignment="1">
      <alignment horizontal="center" vertical="center"/>
    </xf>
    <xf numFmtId="172" fontId="0" fillId="34" borderId="10" xfId="0" applyNumberFormat="1" applyFont="1" applyFill="1" applyBorder="1" applyAlignment="1">
      <alignment horizontal="center"/>
    </xf>
    <xf numFmtId="173" fontId="0" fillId="34" borderId="10" xfId="0" applyNumberFormat="1" applyFont="1" applyFill="1" applyBorder="1" applyAlignment="1">
      <alignment horizontal="center" vertical="center"/>
    </xf>
    <xf numFmtId="173" fontId="0" fillId="35" borderId="10" xfId="0" applyNumberFormat="1" applyFont="1" applyFill="1" applyBorder="1" applyAlignment="1">
      <alignment horizontal="center" vertical="center"/>
    </xf>
    <xf numFmtId="168" fontId="0" fillId="0" borderId="0" xfId="42" applyNumberFormat="1" applyFont="1"/>
    <xf numFmtId="175" fontId="0" fillId="34" borderId="10" xfId="0" applyNumberFormat="1" applyFont="1" applyFill="1" applyBorder="1" applyAlignment="1">
      <alignment horizontal="center"/>
    </xf>
    <xf numFmtId="176" fontId="0" fillId="34" borderId="10" xfId="0" applyNumberFormat="1" applyFont="1" applyFill="1" applyBorder="1" applyAlignment="1">
      <alignment horizontal="center"/>
    </xf>
    <xf numFmtId="165" fontId="0" fillId="34" borderId="10" xfId="0" applyNumberFormat="1" applyFont="1" applyFill="1" applyBorder="1" applyAlignment="1">
      <alignment horizontal="center" vertical="center"/>
    </xf>
    <xf numFmtId="172" fontId="0" fillId="34" borderId="10" xfId="0" applyNumberFormat="1" applyFont="1" applyFill="1" applyBorder="1" applyAlignment="1">
      <alignment horizontal="center" vertical="center"/>
    </xf>
    <xf numFmtId="0" fontId="13" fillId="33" borderId="10" xfId="0" applyFont="1" applyFill="1" applyBorder="1" applyAlignment="1">
      <alignment horizontal="center" vertical="center"/>
    </xf>
    <xf numFmtId="0" fontId="13" fillId="33" borderId="10" xfId="0" applyFont="1" applyFill="1" applyBorder="1" applyAlignment="1">
      <alignment horizontal="center" vertical="center"/>
    </xf>
    <xf numFmtId="2" fontId="0" fillId="34" borderId="10" xfId="0" applyNumberFormat="1" applyFont="1" applyFill="1" applyBorder="1" applyAlignment="1">
      <alignment horizontal="center" vertical="center"/>
    </xf>
    <xf numFmtId="0" fontId="13" fillId="33" borderId="10" xfId="0" applyFont="1" applyFill="1" applyBorder="1" applyAlignment="1">
      <alignment horizontal="center" vertical="center"/>
    </xf>
    <xf numFmtId="0" fontId="13" fillId="33" borderId="10" xfId="0" applyFont="1" applyFill="1" applyBorder="1" applyAlignment="1">
      <alignment horizontal="center" vertical="center"/>
    </xf>
    <xf numFmtId="0" fontId="13" fillId="33" borderId="10" xfId="0" applyFont="1" applyFill="1" applyBorder="1" applyAlignment="1">
      <alignment horizontal="center" vertical="center"/>
    </xf>
    <xf numFmtId="0" fontId="13" fillId="33" borderId="10" xfId="0" applyFont="1" applyFill="1" applyBorder="1" applyAlignment="1">
      <alignment horizontal="center" vertical="center"/>
    </xf>
    <xf numFmtId="0" fontId="13" fillId="33" borderId="10" xfId="0" applyFont="1" applyFill="1" applyBorder="1" applyAlignment="1">
      <alignment horizontal="center" vertical="center"/>
    </xf>
    <xf numFmtId="0" fontId="13" fillId="33" borderId="10" xfId="0" applyFont="1" applyFill="1" applyBorder="1" applyAlignment="1">
      <alignment horizontal="center" vertical="center"/>
    </xf>
    <xf numFmtId="177" fontId="0" fillId="0" borderId="15" xfId="42" applyNumberFormat="1" applyFont="1" applyBorder="1" applyAlignment="1">
      <alignment horizontal="center"/>
    </xf>
    <xf numFmtId="0" fontId="13" fillId="33" borderId="22" xfId="0" applyFont="1" applyFill="1" applyBorder="1" applyAlignment="1">
      <alignment horizontal="center" wrapText="1"/>
    </xf>
    <xf numFmtId="0" fontId="13" fillId="33" borderId="22" xfId="0" applyFont="1" applyFill="1" applyBorder="1" applyAlignment="1">
      <alignment horizontal="center" vertical="center" wrapText="1"/>
    </xf>
    <xf numFmtId="165" fontId="21" fillId="0" borderId="10" xfId="42" applyNumberFormat="1" applyFont="1" applyBorder="1" applyAlignment="1">
      <alignment horizontal="center"/>
    </xf>
    <xf numFmtId="165" fontId="21" fillId="0" borderId="17" xfId="42" applyNumberFormat="1" applyFont="1" applyBorder="1" applyAlignment="1">
      <alignment horizontal="center"/>
    </xf>
    <xf numFmtId="0" fontId="20" fillId="33" borderId="23" xfId="0" applyFont="1" applyFill="1" applyBorder="1" applyAlignment="1">
      <alignment horizontal="center" vertical="center" wrapText="1"/>
    </xf>
    <xf numFmtId="0" fontId="20" fillId="33" borderId="23" xfId="0" applyFont="1" applyFill="1" applyBorder="1" applyAlignment="1">
      <alignment horizontal="center" wrapText="1"/>
    </xf>
    <xf numFmtId="0" fontId="16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6" fillId="33" borderId="13" xfId="0" applyFont="1" applyFill="1" applyBorder="1" applyAlignment="1">
      <alignment horizontal="center" wrapText="1"/>
    </xf>
    <xf numFmtId="0" fontId="16" fillId="33" borderId="12" xfId="0" applyFont="1" applyFill="1" applyBorder="1" applyAlignment="1">
      <alignment horizontal="center" wrapText="1"/>
    </xf>
    <xf numFmtId="0" fontId="0" fillId="0" borderId="0" xfId="0" applyAlignment="1"/>
    <xf numFmtId="167" fontId="0" fillId="0" borderId="0" xfId="42" applyNumberFormat="1" applyFont="1" applyFill="1" applyBorder="1" applyAlignment="1">
      <alignment horizontal="center"/>
    </xf>
    <xf numFmtId="0" fontId="16" fillId="33" borderId="23" xfId="0" applyFont="1" applyFill="1" applyBorder="1" applyAlignment="1">
      <alignment horizontal="center" wrapText="1"/>
    </xf>
    <xf numFmtId="178" fontId="0" fillId="34" borderId="10" xfId="0" applyNumberFormat="1" applyFont="1" applyFill="1" applyBorder="1" applyAlignment="1">
      <alignment horizontal="center"/>
    </xf>
    <xf numFmtId="0" fontId="19" fillId="0" borderId="0" xfId="44"/>
    <xf numFmtId="171" fontId="19" fillId="0" borderId="0" xfId="42" applyNumberFormat="1" applyFont="1"/>
    <xf numFmtId="0" fontId="18" fillId="0" borderId="0" xfId="0" applyFont="1" applyFill="1" applyBorder="1" applyAlignment="1"/>
    <xf numFmtId="0" fontId="19" fillId="0" borderId="0" xfId="44"/>
    <xf numFmtId="174" fontId="0" fillId="0" borderId="15" xfId="0" applyNumberFormat="1" applyBorder="1" applyAlignment="1">
      <alignment horizontal="center"/>
    </xf>
    <xf numFmtId="174" fontId="0" fillId="34" borderId="10" xfId="0" applyNumberFormat="1" applyFont="1" applyFill="1" applyBorder="1" applyAlignment="1">
      <alignment horizontal="center"/>
    </xf>
    <xf numFmtId="2" fontId="0" fillId="34" borderId="10" xfId="0" applyNumberFormat="1" applyFont="1" applyFill="1" applyBorder="1" applyAlignment="1">
      <alignment horizontal="center"/>
    </xf>
    <xf numFmtId="0" fontId="19" fillId="0" borderId="0" xfId="44"/>
    <xf numFmtId="2" fontId="0" fillId="0" borderId="10" xfId="0" applyNumberFormat="1" applyBorder="1" applyAlignment="1">
      <alignment horizontal="center" vertical="center"/>
    </xf>
    <xf numFmtId="165" fontId="21" fillId="35" borderId="10" xfId="0" applyNumberFormat="1" applyFont="1" applyFill="1" applyBorder="1" applyAlignment="1">
      <alignment horizontal="center"/>
    </xf>
    <xf numFmtId="171" fontId="21" fillId="0" borderId="10" xfId="42" applyNumberFormat="1" applyFont="1" applyBorder="1" applyAlignment="1">
      <alignment horizontal="center"/>
    </xf>
    <xf numFmtId="171" fontId="0" fillId="0" borderId="14" xfId="42" applyNumberFormat="1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180" fontId="0" fillId="0" borderId="15" xfId="42" applyNumberFormat="1" applyFont="1" applyBorder="1" applyAlignment="1">
      <alignment horizontal="center"/>
    </xf>
    <xf numFmtId="181" fontId="0" fillId="0" borderId="15" xfId="42" applyNumberFormat="1" applyFont="1" applyBorder="1" applyAlignment="1">
      <alignment horizontal="center"/>
    </xf>
    <xf numFmtId="179" fontId="0" fillId="0" borderId="10" xfId="42" applyNumberFormat="1" applyFont="1" applyBorder="1" applyAlignment="1">
      <alignment horizontal="center"/>
    </xf>
    <xf numFmtId="0" fontId="0" fillId="0" borderId="1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/>
    </xf>
    <xf numFmtId="0" fontId="19" fillId="0" borderId="0" xfId="44"/>
    <xf numFmtId="0" fontId="16" fillId="0" borderId="0" xfId="0" applyFont="1" applyAlignment="1">
      <alignment horizontal="center"/>
    </xf>
    <xf numFmtId="0" fontId="18" fillId="33" borderId="0" xfId="0" applyFont="1" applyFill="1" applyAlignment="1">
      <alignment horizontal="center"/>
    </xf>
    <xf numFmtId="0" fontId="18" fillId="33" borderId="19" xfId="0" applyFont="1" applyFill="1" applyBorder="1" applyAlignment="1">
      <alignment horizontal="center"/>
    </xf>
    <xf numFmtId="0" fontId="18" fillId="33" borderId="0" xfId="0" applyFont="1" applyFill="1" applyBorder="1" applyAlignment="1">
      <alignment horizontal="center"/>
    </xf>
    <xf numFmtId="0" fontId="13" fillId="33" borderId="19" xfId="0" applyFont="1" applyFill="1" applyBorder="1" applyAlignment="1">
      <alignment horizontal="center" vertical="center"/>
    </xf>
    <xf numFmtId="0" fontId="13" fillId="33" borderId="0" xfId="0" applyFont="1" applyFill="1" applyBorder="1" applyAlignment="1">
      <alignment horizontal="center" vertical="center"/>
    </xf>
    <xf numFmtId="0" fontId="13" fillId="33" borderId="15" xfId="0" applyFont="1" applyFill="1" applyBorder="1" applyAlignment="1">
      <alignment horizontal="center" vertical="center"/>
    </xf>
    <xf numFmtId="0" fontId="13" fillId="33" borderId="20" xfId="0" applyFont="1" applyFill="1" applyBorder="1" applyAlignment="1">
      <alignment horizontal="center" vertical="center"/>
    </xf>
    <xf numFmtId="0" fontId="13" fillId="33" borderId="21" xfId="0" applyFont="1" applyFill="1" applyBorder="1" applyAlignment="1">
      <alignment horizontal="center" vertical="center"/>
    </xf>
    <xf numFmtId="0" fontId="13" fillId="33" borderId="14" xfId="0" applyFont="1" applyFill="1" applyBorder="1" applyAlignment="1">
      <alignment horizontal="center" vertical="center"/>
    </xf>
    <xf numFmtId="0" fontId="13" fillId="33" borderId="10" xfId="0" applyFont="1" applyFill="1" applyBorder="1" applyAlignment="1">
      <alignment horizontal="center" vertical="center"/>
    </xf>
    <xf numFmtId="0" fontId="18" fillId="33" borderId="13" xfId="0" applyFont="1" applyFill="1" applyBorder="1" applyAlignment="1">
      <alignment horizontal="center"/>
    </xf>
    <xf numFmtId="0" fontId="18" fillId="33" borderId="21" xfId="0" applyFont="1" applyFill="1" applyBorder="1" applyAlignment="1">
      <alignment horizontal="center"/>
    </xf>
    <xf numFmtId="0" fontId="13" fillId="33" borderId="12" xfId="0" applyFont="1" applyFill="1" applyBorder="1" applyAlignment="1">
      <alignment horizontal="center" vertical="center" wrapText="1"/>
    </xf>
    <xf numFmtId="0" fontId="22" fillId="34" borderId="10" xfId="0" applyFont="1" applyFill="1" applyBorder="1" applyAlignment="1">
      <alignment horizontal="left"/>
    </xf>
    <xf numFmtId="0" fontId="22" fillId="35" borderId="10" xfId="0" applyFont="1" applyFill="1" applyBorder="1" applyAlignment="1">
      <alignment horizontal="left"/>
    </xf>
    <xf numFmtId="0" fontId="23" fillId="33" borderId="22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 wrapText="1"/>
    </xf>
    <xf numFmtId="0" fontId="0" fillId="0" borderId="0" xfId="0" applyFill="1"/>
    <xf numFmtId="0" fontId="22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23" fillId="33" borderId="24" xfId="0" applyFont="1" applyFill="1" applyBorder="1" applyAlignment="1">
      <alignment horizontal="center" vertical="center" wrapText="1"/>
    </xf>
    <xf numFmtId="0" fontId="23" fillId="33" borderId="12" xfId="0" applyFont="1" applyFill="1" applyBorder="1" applyAlignment="1">
      <alignment horizontal="center" vertical="center" wrapText="1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[0]" xfId="45"/>
    <cellStyle name="Currency [0]" xfId="46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 2" xfId="43"/>
    <cellStyle name="Neutral" xfId="8" builtinId="28" customBuiltin="1"/>
    <cellStyle name="Normal" xfId="0" builtinId="0"/>
    <cellStyle name="Normal 2" xfId="44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3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4" formatCode="0.00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74" formatCode="0.000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4" formatCode="0.000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4" formatCode="0.000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4" formatCode="0.000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4" formatCode="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4" formatCode="0.000"/>
      <fill>
        <patternFill patternType="solid">
          <fgColor theme="9" tint="0.59999389629810485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4" formatCode="0.000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4" formatCode="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4" formatCode="0.000"/>
      <fill>
        <patternFill patternType="solid">
          <fgColor theme="9" tint="0.59999389629810485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[$$-409]#,##0"/>
      <fill>
        <patternFill patternType="solid">
          <fgColor theme="9" tint="0.59999389629810485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[$$-409]#,##0"/>
      <fill>
        <patternFill patternType="solid">
          <fgColor theme="9" tint="0.59999389629810485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[$$-409]#,##0"/>
      <fill>
        <patternFill patternType="solid">
          <fgColor theme="9" tint="0.59999389629810485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[$$-409]#,##0"/>
      <fill>
        <patternFill patternType="solid">
          <fgColor theme="9" tint="0.59999389629810485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[$$-409]#,##0"/>
      <fill>
        <patternFill patternType="solid">
          <fgColor theme="9" tint="0.59999389629810485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[$$-409]#,##0"/>
      <fill>
        <patternFill patternType="solid">
          <fgColor theme="9" tint="0.59999389629810485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[$$-409]#,##0"/>
      <fill>
        <patternFill patternType="solid">
          <fgColor theme="9" tint="0.59999389629810485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[$$-409]#,##0"/>
      <fill>
        <patternFill patternType="solid">
          <fgColor theme="9" tint="0.59999389629810485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[$$-409]#,##0"/>
      <fill>
        <patternFill patternType="solid">
          <fgColor theme="9" tint="0.59999389629810485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[$$-409]#,##0"/>
      <fill>
        <patternFill patternType="solid">
          <fgColor theme="9" tint="0.59999389629810485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82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82" formatCode="&quot;$&quot;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82" formatCode="&quot;$&quot;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82" formatCode="&quot;$&quot;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82" formatCode="&quot;$&quot;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82" formatCode="&quot;$&quot;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82" formatCode="&quot;$&quot;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82" formatCode="&quot;$&quot;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000%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71" formatCode="0.0000%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71" formatCode="0.0000%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71" formatCode="0.0000%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71" formatCode="0.0000%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71" formatCode="0.0000%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71" formatCode="0.0000%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71" formatCode="0.0000%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71" formatCode="0.0000%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71" formatCode="0.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7" formatCode="0.000%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77" formatCode="0.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7" formatCode="0.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7" formatCode="0.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7" formatCode="0.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7" formatCode="0.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7" formatCode="0.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7" formatCode="0.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7" formatCode="0.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7" formatCode="0.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79" formatCode="0.0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9" formatCode="0.0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9" formatCode="0.0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9" formatCode="0.0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9" formatCode="0.0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9" formatCode="0.0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9" formatCode="0.0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9" formatCode="0.0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9" formatCode="0.0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9" formatCode="0.0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&quot;$&quot;\ 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80" formatCode="0.000000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80" formatCode="0.000000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80" formatCode="0.000000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80" formatCode="0.000000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80" formatCode="0.000000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80" formatCode="0.000000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80" formatCode="0.000000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80" formatCode="0.000000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80" formatCode="0.000000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80" formatCode="0.00000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\ #,##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\ #,##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81" formatCode="0.0000000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81" formatCode="0.0000000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81" formatCode="0.0000000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81" formatCode="0.0000000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81" formatCode="0.0000000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81" formatCode="0.0000000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81" formatCode="0.0000000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81" formatCode="0.0000000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81" formatCode="0.0000000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81" formatCode="0.000000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\ #,##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0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5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\ #,##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71" formatCode="0.0000%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1" formatCode="0.0000%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1" formatCode="0.0000%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1" formatCode="0.0000%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1" formatCode="0.0000%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1" formatCode="0.0000%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1" formatCode="0.0000%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1" formatCode="0.0000%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1" formatCode="0.0000%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\ #,##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71" formatCode="0.000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\ 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&quot;$&quot;\ #,##0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\ #,##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004B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'Export '!$B$1</c:f>
              <c:strCache>
                <c:ptCount val="1"/>
                <c:pt idx="0">
                  <c:v>(1) Productos primarios</c:v>
                </c:pt>
              </c:strCache>
            </c:strRef>
          </c:tx>
          <c:spPr>
            <a:ln w="317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'Export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'Export '!$B$2:$B$22</c:f>
              <c:numCache>
                <c:formatCode>General</c:formatCode>
                <c:ptCount val="21"/>
                <c:pt idx="0">
                  <c:v>1977013.422</c:v>
                </c:pt>
                <c:pt idx="1">
                  <c:v>2011916.14</c:v>
                </c:pt>
                <c:pt idx="2">
                  <c:v>2332575.5150000001</c:v>
                </c:pt>
                <c:pt idx="3">
                  <c:v>2190853.5049999999</c:v>
                </c:pt>
                <c:pt idx="4">
                  <c:v>1658142.379</c:v>
                </c:pt>
                <c:pt idx="5">
                  <c:v>1471285.7949999999</c:v>
                </c:pt>
                <c:pt idx="6">
                  <c:v>1380309.335</c:v>
                </c:pt>
                <c:pt idx="7">
                  <c:v>1277430.0319999999</c:v>
                </c:pt>
                <c:pt idx="8">
                  <c:v>1434754.3540000001</c:v>
                </c:pt>
                <c:pt idx="9">
                  <c:v>1681065.442</c:v>
                </c:pt>
                <c:pt idx="10">
                  <c:v>2123277.2969999998</c:v>
                </c:pt>
                <c:pt idx="11">
                  <c:v>2467755.2760000001</c:v>
                </c:pt>
                <c:pt idx="12">
                  <c:v>3093528.8450000002</c:v>
                </c:pt>
                <c:pt idx="13">
                  <c:v>3650717.5639999998</c:v>
                </c:pt>
                <c:pt idx="14">
                  <c:v>4026824.7429999998</c:v>
                </c:pt>
                <c:pt idx="15">
                  <c:v>4043985.6660000002</c:v>
                </c:pt>
                <c:pt idx="16">
                  <c:v>7645414.574</c:v>
                </c:pt>
                <c:pt idx="17">
                  <c:v>7997616.4160000002</c:v>
                </c:pt>
                <c:pt idx="18">
                  <c:v>8241412.4809999997</c:v>
                </c:pt>
                <c:pt idx="19">
                  <c:v>8451753.0879999995</c:v>
                </c:pt>
                <c:pt idx="20">
                  <c:v>5035251.75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'Export '!$C$1</c:f>
              <c:strCache>
                <c:ptCount val="1"/>
                <c:pt idx="0">
                  <c:v>(2) MRB: agro</c:v>
                </c:pt>
              </c:strCache>
            </c:strRef>
          </c:tx>
          <c:spPr>
            <a:ln w="317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'Export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'Export '!$C$2:$C$22</c:f>
              <c:numCache>
                <c:formatCode>General</c:formatCode>
                <c:ptCount val="21"/>
                <c:pt idx="0">
                  <c:v>66047.48</c:v>
                </c:pt>
                <c:pt idx="1">
                  <c:v>51344.527999999998</c:v>
                </c:pt>
                <c:pt idx="2">
                  <c:v>71122.183000000005</c:v>
                </c:pt>
                <c:pt idx="3">
                  <c:v>102018.985</c:v>
                </c:pt>
                <c:pt idx="4">
                  <c:v>86904.357999999993</c:v>
                </c:pt>
                <c:pt idx="5">
                  <c:v>64195.616999999998</c:v>
                </c:pt>
                <c:pt idx="6">
                  <c:v>46139.762000000002</c:v>
                </c:pt>
                <c:pt idx="7">
                  <c:v>54620.4</c:v>
                </c:pt>
                <c:pt idx="8">
                  <c:v>75622.274000000005</c:v>
                </c:pt>
                <c:pt idx="9">
                  <c:v>112823.107</c:v>
                </c:pt>
                <c:pt idx="10">
                  <c:v>142237.80499999999</c:v>
                </c:pt>
                <c:pt idx="11">
                  <c:v>121922.223</c:v>
                </c:pt>
                <c:pt idx="12">
                  <c:v>251528.019</c:v>
                </c:pt>
                <c:pt idx="13">
                  <c:v>308802.092</c:v>
                </c:pt>
                <c:pt idx="14">
                  <c:v>146255.89199999999</c:v>
                </c:pt>
                <c:pt idx="15">
                  <c:v>91975.599000000002</c:v>
                </c:pt>
                <c:pt idx="16">
                  <c:v>232766.99400000001</c:v>
                </c:pt>
                <c:pt idx="17">
                  <c:v>189421.274</c:v>
                </c:pt>
                <c:pt idx="18">
                  <c:v>196884.179</c:v>
                </c:pt>
                <c:pt idx="19">
                  <c:v>245195.826</c:v>
                </c:pt>
                <c:pt idx="20">
                  <c:v>291101.58899999998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'Export '!$D$1</c:f>
              <c:strCache>
                <c:ptCount val="1"/>
                <c:pt idx="0">
                  <c:v>(3) MRB: otros</c:v>
                </c:pt>
              </c:strCache>
            </c:strRef>
          </c:tx>
          <c:spPr>
            <a:ln w="317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'Export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'Export '!$D$2:$D$22</c:f>
              <c:numCache>
                <c:formatCode>General</c:formatCode>
                <c:ptCount val="21"/>
                <c:pt idx="0">
                  <c:v>101948.97199999999</c:v>
                </c:pt>
                <c:pt idx="1">
                  <c:v>42207.595999999998</c:v>
                </c:pt>
                <c:pt idx="2">
                  <c:v>30631.909</c:v>
                </c:pt>
                <c:pt idx="3">
                  <c:v>30640.901000000002</c:v>
                </c:pt>
                <c:pt idx="4">
                  <c:v>41160.828000000001</c:v>
                </c:pt>
                <c:pt idx="5">
                  <c:v>25289.826000000001</c:v>
                </c:pt>
                <c:pt idx="6">
                  <c:v>26775.984</c:v>
                </c:pt>
                <c:pt idx="7">
                  <c:v>28246.795999999998</c:v>
                </c:pt>
                <c:pt idx="8">
                  <c:v>29302.392</c:v>
                </c:pt>
                <c:pt idx="9">
                  <c:v>72099.004000000001</c:v>
                </c:pt>
                <c:pt idx="10">
                  <c:v>89487.535000000003</c:v>
                </c:pt>
                <c:pt idx="11">
                  <c:v>243811.75099999999</c:v>
                </c:pt>
                <c:pt idx="12">
                  <c:v>258673.73699999999</c:v>
                </c:pt>
                <c:pt idx="13">
                  <c:v>283112.34999999998</c:v>
                </c:pt>
                <c:pt idx="14">
                  <c:v>110811.94899999999</c:v>
                </c:pt>
                <c:pt idx="15">
                  <c:v>284284.39399999997</c:v>
                </c:pt>
                <c:pt idx="16">
                  <c:v>429291.28700000001</c:v>
                </c:pt>
                <c:pt idx="17">
                  <c:v>381138.86599999998</c:v>
                </c:pt>
                <c:pt idx="18">
                  <c:v>482198.35200000001</c:v>
                </c:pt>
                <c:pt idx="19">
                  <c:v>353183.24099999998</c:v>
                </c:pt>
                <c:pt idx="20">
                  <c:v>406740.25400000002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'Export '!$E$1</c:f>
              <c:strCache>
                <c:ptCount val="1"/>
                <c:pt idx="0">
                  <c:v>(4)MBT: textiles, vestidos y calzado</c:v>
                </c:pt>
              </c:strCache>
            </c:strRef>
          </c:tx>
          <c:spPr>
            <a:ln w="317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'Export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'Export '!$E$2:$E$22</c:f>
              <c:numCache>
                <c:formatCode>General</c:formatCode>
                <c:ptCount val="21"/>
                <c:pt idx="0">
                  <c:v>112399.629</c:v>
                </c:pt>
                <c:pt idx="1">
                  <c:v>99830.437000000005</c:v>
                </c:pt>
                <c:pt idx="2">
                  <c:v>87501.494000000006</c:v>
                </c:pt>
                <c:pt idx="3">
                  <c:v>83654.599000000002</c:v>
                </c:pt>
                <c:pt idx="4">
                  <c:v>75572.648000000001</c:v>
                </c:pt>
                <c:pt idx="5">
                  <c:v>89796.822</c:v>
                </c:pt>
                <c:pt idx="6">
                  <c:v>94629.748000000007</c:v>
                </c:pt>
                <c:pt idx="7">
                  <c:v>86314.687000000005</c:v>
                </c:pt>
                <c:pt idx="8">
                  <c:v>98025.760999999999</c:v>
                </c:pt>
                <c:pt idx="9">
                  <c:v>96377.896999999997</c:v>
                </c:pt>
                <c:pt idx="10">
                  <c:v>81320.093999999997</c:v>
                </c:pt>
                <c:pt idx="11">
                  <c:v>102829.516</c:v>
                </c:pt>
                <c:pt idx="12">
                  <c:v>100876.219</c:v>
                </c:pt>
                <c:pt idx="13">
                  <c:v>86957.599000000002</c:v>
                </c:pt>
                <c:pt idx="14">
                  <c:v>68899.619000000006</c:v>
                </c:pt>
                <c:pt idx="15">
                  <c:v>98441.146999999997</c:v>
                </c:pt>
                <c:pt idx="16">
                  <c:v>111358.995</c:v>
                </c:pt>
                <c:pt idx="17">
                  <c:v>95055.089000000007</c:v>
                </c:pt>
                <c:pt idx="18">
                  <c:v>91017.982999999993</c:v>
                </c:pt>
                <c:pt idx="19">
                  <c:v>120430.38400000001</c:v>
                </c:pt>
                <c:pt idx="20">
                  <c:v>93737.838000000003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'Export '!$F$1</c:f>
              <c:strCache>
                <c:ptCount val="1"/>
                <c:pt idx="0">
                  <c:v>(5) MBT: otros</c:v>
                </c:pt>
              </c:strCache>
            </c:strRef>
          </c:tx>
          <c:spPr>
            <a:ln w="317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'Export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'Export '!$F$2:$F$22</c:f>
              <c:numCache>
                <c:formatCode>General</c:formatCode>
                <c:ptCount val="21"/>
                <c:pt idx="0">
                  <c:v>15006.369000000001</c:v>
                </c:pt>
                <c:pt idx="1">
                  <c:v>13434.156000000001</c:v>
                </c:pt>
                <c:pt idx="2">
                  <c:v>12247.361000000001</c:v>
                </c:pt>
                <c:pt idx="3">
                  <c:v>8929.357</c:v>
                </c:pt>
                <c:pt idx="4">
                  <c:v>11286.083000000001</c:v>
                </c:pt>
                <c:pt idx="5">
                  <c:v>11345.458000000001</c:v>
                </c:pt>
                <c:pt idx="6">
                  <c:v>12464.617</c:v>
                </c:pt>
                <c:pt idx="7">
                  <c:v>10886.504999999999</c:v>
                </c:pt>
                <c:pt idx="8">
                  <c:v>19026.509999999998</c:v>
                </c:pt>
                <c:pt idx="9">
                  <c:v>22624.557000000001</c:v>
                </c:pt>
                <c:pt idx="10">
                  <c:v>30378.736000000001</c:v>
                </c:pt>
                <c:pt idx="11">
                  <c:v>32221.593000000001</c:v>
                </c:pt>
                <c:pt idx="12">
                  <c:v>33291.226999999999</c:v>
                </c:pt>
                <c:pt idx="13">
                  <c:v>30661.107</c:v>
                </c:pt>
                <c:pt idx="14">
                  <c:v>25613.776000000002</c:v>
                </c:pt>
                <c:pt idx="15">
                  <c:v>27671.425999999999</c:v>
                </c:pt>
                <c:pt idx="16">
                  <c:v>33391.74</c:v>
                </c:pt>
                <c:pt idx="17">
                  <c:v>34370.442999999999</c:v>
                </c:pt>
                <c:pt idx="18">
                  <c:v>45543.091</c:v>
                </c:pt>
                <c:pt idx="19">
                  <c:v>37559.112000000001</c:v>
                </c:pt>
                <c:pt idx="20">
                  <c:v>34839.338000000003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'Export '!$G$1</c:f>
              <c:strCache>
                <c:ptCount val="1"/>
                <c:pt idx="0">
                  <c:v>(6) MTI: automoviles </c:v>
                </c:pt>
              </c:strCache>
            </c:strRef>
          </c:tx>
          <c:spPr>
            <a:ln w="317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'Export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'Export '!$G$2:$G$22</c:f>
              <c:numCache>
                <c:formatCode>General</c:formatCode>
                <c:ptCount val="21"/>
                <c:pt idx="0">
                  <c:v>9.2430000000000003</c:v>
                </c:pt>
                <c:pt idx="1">
                  <c:v>56.029000000000003</c:v>
                </c:pt>
                <c:pt idx="2">
                  <c:v>180.17099999999999</c:v>
                </c:pt>
                <c:pt idx="3">
                  <c:v>718.53700000000003</c:v>
                </c:pt>
                <c:pt idx="4">
                  <c:v>200.77799999999999</c:v>
                </c:pt>
                <c:pt idx="5">
                  <c:v>1498.2270000000001</c:v>
                </c:pt>
                <c:pt idx="6">
                  <c:v>1396.373</c:v>
                </c:pt>
                <c:pt idx="7">
                  <c:v>419.41699999999997</c:v>
                </c:pt>
                <c:pt idx="8">
                  <c:v>384.214</c:v>
                </c:pt>
                <c:pt idx="9">
                  <c:v>2035.1289999999999</c:v>
                </c:pt>
                <c:pt idx="10">
                  <c:v>164.38200000000001</c:v>
                </c:pt>
                <c:pt idx="11">
                  <c:v>798.99900000000002</c:v>
                </c:pt>
                <c:pt idx="12">
                  <c:v>658.95399999999995</c:v>
                </c:pt>
                <c:pt idx="13">
                  <c:v>676.43299999999999</c:v>
                </c:pt>
                <c:pt idx="14">
                  <c:v>523.95899999999995</c:v>
                </c:pt>
                <c:pt idx="15">
                  <c:v>1045.2840000000001</c:v>
                </c:pt>
                <c:pt idx="16">
                  <c:v>1229.0219999999999</c:v>
                </c:pt>
                <c:pt idx="17">
                  <c:v>992.72400000000005</c:v>
                </c:pt>
                <c:pt idx="18">
                  <c:v>2874.1280000000002</c:v>
                </c:pt>
                <c:pt idx="19">
                  <c:v>3212.1660000000002</c:v>
                </c:pt>
                <c:pt idx="20">
                  <c:v>827.68200000000002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'Export '!$H$1</c:f>
              <c:strCache>
                <c:ptCount val="1"/>
                <c:pt idx="0">
                  <c:v>(7) MTI: procesos</c:v>
                </c:pt>
              </c:strCache>
            </c:strRef>
          </c:tx>
          <c:spPr>
            <a:ln w="31750" cap="rnd" cmpd="sng" algn="ctr">
              <a:solidFill>
                <a:schemeClr val="accent2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'Export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'Export '!$H$2:$H$22</c:f>
              <c:numCache>
                <c:formatCode>General</c:formatCode>
                <c:ptCount val="21"/>
                <c:pt idx="0">
                  <c:v>168723.74600000001</c:v>
                </c:pt>
                <c:pt idx="1">
                  <c:v>173476.916</c:v>
                </c:pt>
                <c:pt idx="2">
                  <c:v>134228.717</c:v>
                </c:pt>
                <c:pt idx="3">
                  <c:v>92975.356</c:v>
                </c:pt>
                <c:pt idx="4">
                  <c:v>124488.36</c:v>
                </c:pt>
                <c:pt idx="5">
                  <c:v>161329.80799999999</c:v>
                </c:pt>
                <c:pt idx="6">
                  <c:v>179301.77900000001</c:v>
                </c:pt>
                <c:pt idx="7">
                  <c:v>183949.30600000001</c:v>
                </c:pt>
                <c:pt idx="8">
                  <c:v>237331.54699999999</c:v>
                </c:pt>
                <c:pt idx="9">
                  <c:v>345207.22399999999</c:v>
                </c:pt>
                <c:pt idx="10">
                  <c:v>343984.43400000001</c:v>
                </c:pt>
                <c:pt idx="11">
                  <c:v>530427.82200000004</c:v>
                </c:pt>
                <c:pt idx="12">
                  <c:v>785744.429</c:v>
                </c:pt>
                <c:pt idx="13">
                  <c:v>448866.26500000001</c:v>
                </c:pt>
                <c:pt idx="14">
                  <c:v>333248.58600000001</c:v>
                </c:pt>
                <c:pt idx="15">
                  <c:v>451034.72</c:v>
                </c:pt>
                <c:pt idx="16">
                  <c:v>478322.97</c:v>
                </c:pt>
                <c:pt idx="17">
                  <c:v>414233.29499999998</c:v>
                </c:pt>
                <c:pt idx="18">
                  <c:v>198824.14300000001</c:v>
                </c:pt>
                <c:pt idx="19">
                  <c:v>155887.34400000001</c:v>
                </c:pt>
                <c:pt idx="20">
                  <c:v>108955.201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'Export '!$I$1</c:f>
              <c:strCache>
                <c:ptCount val="1"/>
                <c:pt idx="0">
                  <c:v>(8) MTI: ingeniería</c:v>
                </c:pt>
              </c:strCache>
            </c:strRef>
          </c:tx>
          <c:spPr>
            <a:ln w="31750" cap="rnd" cmpd="sng" algn="ctr">
              <a:solidFill>
                <a:schemeClr val="accent3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'Export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'Export '!$I$2:$I$22</c:f>
              <c:numCache>
                <c:formatCode>General</c:formatCode>
                <c:ptCount val="21"/>
                <c:pt idx="0">
                  <c:v>6652.7979999999998</c:v>
                </c:pt>
                <c:pt idx="1">
                  <c:v>7933.3050000000003</c:v>
                </c:pt>
                <c:pt idx="2">
                  <c:v>4839.9639999999999</c:v>
                </c:pt>
                <c:pt idx="3">
                  <c:v>3460.326</c:v>
                </c:pt>
                <c:pt idx="4">
                  <c:v>3341.8330000000001</c:v>
                </c:pt>
                <c:pt idx="5">
                  <c:v>3557.63</c:v>
                </c:pt>
                <c:pt idx="6">
                  <c:v>5844.46</c:v>
                </c:pt>
                <c:pt idx="7">
                  <c:v>5635.2960000000003</c:v>
                </c:pt>
                <c:pt idx="8">
                  <c:v>7848.4229999999998</c:v>
                </c:pt>
                <c:pt idx="9">
                  <c:v>10463.759</c:v>
                </c:pt>
                <c:pt idx="10">
                  <c:v>9063.0540000000001</c:v>
                </c:pt>
                <c:pt idx="11">
                  <c:v>10684.534</c:v>
                </c:pt>
                <c:pt idx="12">
                  <c:v>35292.389000000003</c:v>
                </c:pt>
                <c:pt idx="13">
                  <c:v>17113.844000000001</c:v>
                </c:pt>
                <c:pt idx="14">
                  <c:v>15250.745000000001</c:v>
                </c:pt>
                <c:pt idx="15">
                  <c:v>22275.545999999998</c:v>
                </c:pt>
                <c:pt idx="16">
                  <c:v>30953.641</c:v>
                </c:pt>
                <c:pt idx="17">
                  <c:v>16732.21</c:v>
                </c:pt>
                <c:pt idx="18">
                  <c:v>24794.51</c:v>
                </c:pt>
                <c:pt idx="19">
                  <c:v>30447.823</c:v>
                </c:pt>
                <c:pt idx="20">
                  <c:v>15049.880999999999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'Export '!$J$1</c:f>
              <c:strCache>
                <c:ptCount val="1"/>
                <c:pt idx="0">
                  <c:v>(9) MAT: electronicos y electricos </c:v>
                </c:pt>
              </c:strCache>
            </c:strRef>
          </c:tx>
          <c:spPr>
            <a:ln w="31750" cap="rnd" cmpd="sng" algn="ctr">
              <a:solidFill>
                <a:schemeClr val="accent4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'Export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'Export '!$J$2:$J$22</c:f>
              <c:numCache>
                <c:formatCode>General</c:formatCode>
                <c:ptCount val="21"/>
                <c:pt idx="0">
                  <c:v>566.99800000000005</c:v>
                </c:pt>
                <c:pt idx="1">
                  <c:v>327.19499999999999</c:v>
                </c:pt>
                <c:pt idx="2">
                  <c:v>138.983</c:v>
                </c:pt>
                <c:pt idx="3">
                  <c:v>300.23500000000001</c:v>
                </c:pt>
                <c:pt idx="4">
                  <c:v>128.553</c:v>
                </c:pt>
                <c:pt idx="5">
                  <c:v>374.858</c:v>
                </c:pt>
                <c:pt idx="6">
                  <c:v>1671.5740000000001</c:v>
                </c:pt>
                <c:pt idx="7">
                  <c:v>2714.4070000000002</c:v>
                </c:pt>
                <c:pt idx="8">
                  <c:v>813.50400000000002</c:v>
                </c:pt>
                <c:pt idx="9">
                  <c:v>1358.87</c:v>
                </c:pt>
                <c:pt idx="10">
                  <c:v>860.28899999999999</c:v>
                </c:pt>
                <c:pt idx="11">
                  <c:v>4718.2610000000004</c:v>
                </c:pt>
                <c:pt idx="12">
                  <c:v>1408.76</c:v>
                </c:pt>
                <c:pt idx="13">
                  <c:v>9070.7489999999998</c:v>
                </c:pt>
                <c:pt idx="14">
                  <c:v>7587.82</c:v>
                </c:pt>
                <c:pt idx="15">
                  <c:v>8463.6779999999999</c:v>
                </c:pt>
                <c:pt idx="16">
                  <c:v>14491.368</c:v>
                </c:pt>
                <c:pt idx="17">
                  <c:v>16351.966</c:v>
                </c:pt>
                <c:pt idx="18">
                  <c:v>19583.026999999998</c:v>
                </c:pt>
                <c:pt idx="19">
                  <c:v>22975.832999999999</c:v>
                </c:pt>
                <c:pt idx="20">
                  <c:v>17762.776999999998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'Export '!$K$1</c:f>
              <c:strCache>
                <c:ptCount val="1"/>
                <c:pt idx="0">
                  <c:v>(10) MAT: otros </c:v>
                </c:pt>
              </c:strCache>
            </c:strRef>
          </c:tx>
          <c:spPr>
            <a:ln w="31750" cap="rnd" cmpd="sng" algn="ctr">
              <a:solidFill>
                <a:schemeClr val="accent5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'Export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'Export '!$K$2:$K$22</c:f>
              <c:numCache>
                <c:formatCode>General</c:formatCode>
                <c:ptCount val="21"/>
                <c:pt idx="0">
                  <c:v>2269.0439999999999</c:v>
                </c:pt>
                <c:pt idx="1">
                  <c:v>2484.835</c:v>
                </c:pt>
                <c:pt idx="2">
                  <c:v>3105.4830000000002</c:v>
                </c:pt>
                <c:pt idx="3">
                  <c:v>6918.5839999999998</c:v>
                </c:pt>
                <c:pt idx="4">
                  <c:v>1881.729</c:v>
                </c:pt>
                <c:pt idx="5">
                  <c:v>2242.0189999999998</c:v>
                </c:pt>
                <c:pt idx="6">
                  <c:v>1874.876</c:v>
                </c:pt>
                <c:pt idx="7">
                  <c:v>1393.6469999999999</c:v>
                </c:pt>
                <c:pt idx="8">
                  <c:v>2032.5229999999999</c:v>
                </c:pt>
                <c:pt idx="9">
                  <c:v>2582.1759999999999</c:v>
                </c:pt>
                <c:pt idx="10">
                  <c:v>2653.5250000000001</c:v>
                </c:pt>
                <c:pt idx="11">
                  <c:v>3238.701</c:v>
                </c:pt>
                <c:pt idx="12">
                  <c:v>4200.607</c:v>
                </c:pt>
                <c:pt idx="13">
                  <c:v>5683.9009999999998</c:v>
                </c:pt>
                <c:pt idx="14">
                  <c:v>6996.25</c:v>
                </c:pt>
                <c:pt idx="15">
                  <c:v>7183.4459999999999</c:v>
                </c:pt>
                <c:pt idx="16">
                  <c:v>5583.3909999999996</c:v>
                </c:pt>
                <c:pt idx="17">
                  <c:v>5990.3620000000001</c:v>
                </c:pt>
                <c:pt idx="18">
                  <c:v>11027.505999999999</c:v>
                </c:pt>
                <c:pt idx="19">
                  <c:v>12050.105</c:v>
                </c:pt>
                <c:pt idx="20">
                  <c:v>11988.598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3935312"/>
        <c:axId val="44809148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'Export '!$A$1</c15:sqref>
                        </c15:formulaRef>
                      </c:ext>
                    </c:extLst>
                    <c:strCache>
                      <c:ptCount val="1"/>
                      <c:pt idx="0">
                        <c:v>Año</c:v>
                      </c:pt>
                    </c:strCache>
                  </c:strRef>
                </c:tx>
                <c:spPr>
                  <a:ln w="31750" cap="rnd" cmpd="sng" algn="ctr">
                    <a:solidFill>
                      <a:schemeClr val="accent1"/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'Export '!$A$2:$A$22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1995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'Export '!$A$2:$A$22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1995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059E-4701-B93C-66C8EC548533}"/>
                  </c:ext>
                </c:extLst>
              </c15:ser>
            </c15:filteredLineSeries>
          </c:ext>
        </c:extLst>
      </c:lineChart>
      <c:catAx>
        <c:axId val="443935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8091480"/>
        <c:crosses val="autoZero"/>
        <c:auto val="1"/>
        <c:lblAlgn val="ctr"/>
        <c:lblOffset val="100"/>
        <c:noMultiLvlLbl val="0"/>
      </c:catAx>
      <c:valAx>
        <c:axId val="44809148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Exportaciones a La Unión Europea por categorías LALL (miles de dólares)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393531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'Apertura '!$L$184</c:f>
              <c:strCache>
                <c:ptCount val="1"/>
                <c:pt idx="0">
                  <c:v>Pib Unión Europea
 (US$ Billones)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'Apertura '!$A$185:$A$205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'!$L$185:$L$205</c:f>
              <c:numCache>
                <c:formatCode>"$"\ #,##0</c:formatCode>
                <c:ptCount val="21"/>
                <c:pt idx="0">
                  <c:v>9610436328.499136</c:v>
                </c:pt>
                <c:pt idx="1">
                  <c:v>9824633811.4507504</c:v>
                </c:pt>
                <c:pt idx="2">
                  <c:v>9273326737.6625519</c:v>
                </c:pt>
                <c:pt idx="3">
                  <c:v>9589851317.9798145</c:v>
                </c:pt>
                <c:pt idx="4">
                  <c:v>9576747414.7538052</c:v>
                </c:pt>
                <c:pt idx="5">
                  <c:v>8899098560.6775208</c:v>
                </c:pt>
                <c:pt idx="6">
                  <c:v>9000492533.9822655</c:v>
                </c:pt>
                <c:pt idx="7">
                  <c:v>9810780862.3137131</c:v>
                </c:pt>
                <c:pt idx="8">
                  <c:v>11945411092.672791</c:v>
                </c:pt>
                <c:pt idx="9">
                  <c:v>13795083011.582952</c:v>
                </c:pt>
                <c:pt idx="10">
                  <c:v>14426312876.484968</c:v>
                </c:pt>
                <c:pt idx="11">
                  <c:v>15388308306.70085</c:v>
                </c:pt>
                <c:pt idx="12">
                  <c:v>17780815715.073456</c:v>
                </c:pt>
                <c:pt idx="13">
                  <c:v>19116323323.698418</c:v>
                </c:pt>
                <c:pt idx="14">
                  <c:v>17078416415.530706</c:v>
                </c:pt>
                <c:pt idx="15">
                  <c:v>16975514981.942307</c:v>
                </c:pt>
                <c:pt idx="16">
                  <c:v>18336368276.396313</c:v>
                </c:pt>
                <c:pt idx="17">
                  <c:v>17272908797.234131</c:v>
                </c:pt>
                <c:pt idx="18">
                  <c:v>18005490572.832581</c:v>
                </c:pt>
                <c:pt idx="19">
                  <c:v>18573805333.297714</c:v>
                </c:pt>
                <c:pt idx="20">
                  <c:v>16311897169.59499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8106376"/>
        <c:axId val="448106768"/>
      </c:barChart>
      <c:lineChart>
        <c:grouping val="standard"/>
        <c:varyColors val="0"/>
        <c:ser>
          <c:idx val="1"/>
          <c:order val="1"/>
          <c:tx>
            <c:strRef>
              <c:f>'Apertura '!$M$184</c:f>
              <c:strCache>
                <c:ptCount val="1"/>
                <c:pt idx="0">
                  <c:v>Porcentaje de 
Intercambio Comercial del PIB Unión Europea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'Apertura '!$A$185:$A$205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'!$M$185:$M$205</c:f>
              <c:numCache>
                <c:formatCode>0.000000000%</c:formatCode>
                <c:ptCount val="21"/>
                <c:pt idx="0">
                  <c:v>1.0711924160479522E-9</c:v>
                </c:pt>
                <c:pt idx="1">
                  <c:v>1.0670087161703623E-9</c:v>
                </c:pt>
                <c:pt idx="2">
                  <c:v>1.3135629310383151E-9</c:v>
                </c:pt>
                <c:pt idx="3">
                  <c:v>1.1965383966367091E-9</c:v>
                </c:pt>
                <c:pt idx="4">
                  <c:v>8.9649535465175597E-10</c:v>
                </c:pt>
                <c:pt idx="5">
                  <c:v>8.7957360418357597E-10</c:v>
                </c:pt>
                <c:pt idx="6">
                  <c:v>8.2263991354304574E-10</c:v>
                </c:pt>
                <c:pt idx="7">
                  <c:v>6.8806342326231693E-10</c:v>
                </c:pt>
                <c:pt idx="8">
                  <c:v>6.387127053065576E-10</c:v>
                </c:pt>
                <c:pt idx="9">
                  <c:v>6.353429151271401E-10</c:v>
                </c:pt>
                <c:pt idx="10">
                  <c:v>7.694233214706588E-10</c:v>
                </c:pt>
                <c:pt idx="11">
                  <c:v>8.3563495471432272E-10</c:v>
                </c:pt>
                <c:pt idx="12">
                  <c:v>8.9472469935748832E-10</c:v>
                </c:pt>
                <c:pt idx="13">
                  <c:v>9.9090599715464615E-10</c:v>
                </c:pt>
                <c:pt idx="14">
                  <c:v>1.200771848281622E-9</c:v>
                </c:pt>
                <c:pt idx="15">
                  <c:v>1.2170830417797465E-9</c:v>
                </c:pt>
                <c:pt idx="16">
                  <c:v>2.1148392296373109E-9</c:v>
                </c:pt>
                <c:pt idx="17">
                  <c:v>2.3511799712914049E-9</c:v>
                </c:pt>
                <c:pt idx="18">
                  <c:v>2.3269013679758274E-9</c:v>
                </c:pt>
                <c:pt idx="19">
                  <c:v>2.3226376211481812E-9</c:v>
                </c:pt>
                <c:pt idx="20">
                  <c:v>1.5997470569297315E-9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'Apertura '!$N$184</c:f>
              <c:strCache>
                <c:ptCount val="1"/>
                <c:pt idx="0">
                  <c:v>Porcentaje de 
Intercambio Comercial del PIB Unión Europea  (2)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'Apertura '!$A$185:$A$205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'!$N$185:$N$205</c:f>
              <c:numCache>
                <c:formatCode>0.000000000%</c:formatCode>
                <c:ptCount val="21"/>
                <c:pt idx="0">
                  <c:v>1.01544139271396E-10</c:v>
                </c:pt>
                <c:pt idx="1">
                  <c:v>9.2697310401385772E-11</c:v>
                </c:pt>
                <c:pt idx="2">
                  <c:v>1.2551074904682747E-10</c:v>
                </c:pt>
                <c:pt idx="3">
                  <c:v>1.3845734891745008E-10</c:v>
                </c:pt>
                <c:pt idx="4">
                  <c:v>1.2091381236765847E-10</c:v>
                </c:pt>
                <c:pt idx="5">
                  <c:v>1.3051841285726485E-10</c:v>
                </c:pt>
                <c:pt idx="6">
                  <c:v>1.2022531277199238E-10</c:v>
                </c:pt>
                <c:pt idx="7">
                  <c:v>1.1344322288098941E-10</c:v>
                </c:pt>
                <c:pt idx="8">
                  <c:v>1.0314957354257976E-10</c:v>
                </c:pt>
                <c:pt idx="9">
                  <c:v>1.1564912829161243E-10</c:v>
                </c:pt>
                <c:pt idx="10">
                  <c:v>1.314984973112701E-10</c:v>
                </c:pt>
                <c:pt idx="11">
                  <c:v>1.424213832553417E-10</c:v>
                </c:pt>
                <c:pt idx="12">
                  <c:v>1.7372623475206174E-10</c:v>
                </c:pt>
                <c:pt idx="13">
                  <c:v>1.7919634424436264E-10</c:v>
                </c:pt>
                <c:pt idx="14">
                  <c:v>1.3170294190476352E-10</c:v>
                </c:pt>
                <c:pt idx="15">
                  <c:v>1.2991716553789409E-10</c:v>
                </c:pt>
                <c:pt idx="16">
                  <c:v>1.8422479108626893E-10</c:v>
                </c:pt>
                <c:pt idx="17">
                  <c:v>1.9263457904280732E-10</c:v>
                </c:pt>
                <c:pt idx="18">
                  <c:v>1.9468445643403209E-10</c:v>
                </c:pt>
                <c:pt idx="19">
                  <c:v>2.1955554539431412E-10</c:v>
                </c:pt>
                <c:pt idx="20">
                  <c:v>2.4480382162065504E-10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'Apertura '!$O$184</c:f>
              <c:strCache>
                <c:ptCount val="1"/>
                <c:pt idx="0">
                  <c:v>Porcentaje de 
Intercambio Comercial del PIB Unión Europea (3)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'Apertura '!$A$185:$A$205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'!$O$185:$O$205</c:f>
              <c:numCache>
                <c:formatCode>0.000000000%</c:formatCode>
                <c:ptCount val="21"/>
                <c:pt idx="0">
                  <c:v>2.1750549179554746E-10</c:v>
                </c:pt>
                <c:pt idx="1">
                  <c:v>1.8839277936677511E-10</c:v>
                </c:pt>
                <c:pt idx="2">
                  <c:v>1.85610749377505E-10</c:v>
                </c:pt>
                <c:pt idx="3">
                  <c:v>2.0181909404281692E-10</c:v>
                </c:pt>
                <c:pt idx="4">
                  <c:v>1.3633185709676192E-10</c:v>
                </c:pt>
                <c:pt idx="5">
                  <c:v>1.4730736220772865E-10</c:v>
                </c:pt>
                <c:pt idx="6">
                  <c:v>1.3301322127427019E-10</c:v>
                </c:pt>
                <c:pt idx="7">
                  <c:v>1.1705805899828867E-10</c:v>
                </c:pt>
                <c:pt idx="8">
                  <c:v>1.0013131617828399E-10</c:v>
                </c:pt>
                <c:pt idx="9">
                  <c:v>1.1145653844264686E-10</c:v>
                </c:pt>
                <c:pt idx="10">
                  <c:v>1.2719518498666411E-10</c:v>
                </c:pt>
                <c:pt idx="11">
                  <c:v>1.7263972244714953E-10</c:v>
                </c:pt>
                <c:pt idx="12">
                  <c:v>1.5424244078268203E-10</c:v>
                </c:pt>
                <c:pt idx="13">
                  <c:v>1.6365011053782249E-10</c:v>
                </c:pt>
                <c:pt idx="14">
                  <c:v>1.1554378268968329E-10</c:v>
                </c:pt>
                <c:pt idx="15">
                  <c:v>1.7531368256961632E-10</c:v>
                </c:pt>
                <c:pt idx="16">
                  <c:v>2.309067355202639E-10</c:v>
                </c:pt>
                <c:pt idx="17">
                  <c:v>2.5199696160596822E-10</c:v>
                </c:pt>
                <c:pt idx="18">
                  <c:v>2.7912151822083709E-10</c:v>
                </c:pt>
                <c:pt idx="19">
                  <c:v>2.1841772228156116E-10</c:v>
                </c:pt>
                <c:pt idx="20">
                  <c:v>2.9437918042731425E-10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'Apertura '!$P$184</c:f>
              <c:strCache>
                <c:ptCount val="1"/>
                <c:pt idx="0">
                  <c:v>Porcentaje de 
Intercambio Comercial del PIB Unión Europea (4)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'Apertura '!$A$185:$A$205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'!$P$185:$P$205</c:f>
              <c:numCache>
                <c:formatCode>0.000000000%</c:formatCode>
                <c:ptCount val="21"/>
                <c:pt idx="0">
                  <c:v>9.145894212872512E-11</c:v>
                </c:pt>
                <c:pt idx="1">
                  <c:v>7.993843537299526E-11</c:v>
                </c:pt>
                <c:pt idx="2">
                  <c:v>8.1375127971626955E-11</c:v>
                </c:pt>
                <c:pt idx="3">
                  <c:v>7.8429599173227041E-11</c:v>
                </c:pt>
                <c:pt idx="4">
                  <c:v>6.7329131392422351E-11</c:v>
                </c:pt>
                <c:pt idx="5">
                  <c:v>8.6270513217189255E-11</c:v>
                </c:pt>
                <c:pt idx="6">
                  <c:v>8.9881114499638339E-11</c:v>
                </c:pt>
                <c:pt idx="7">
                  <c:v>7.6092544057083722E-11</c:v>
                </c:pt>
                <c:pt idx="8">
                  <c:v>6.3192523818876772E-11</c:v>
                </c:pt>
                <c:pt idx="9">
                  <c:v>5.5193638150687071E-11</c:v>
                </c:pt>
                <c:pt idx="10">
                  <c:v>4.8287827316950105E-11</c:v>
                </c:pt>
                <c:pt idx="11">
                  <c:v>5.4789680463632415E-11</c:v>
                </c:pt>
                <c:pt idx="12">
                  <c:v>5.6340521495352638E-11</c:v>
                </c:pt>
                <c:pt idx="13">
                  <c:v>5.3019281366910488E-11</c:v>
                </c:pt>
                <c:pt idx="14">
                  <c:v>4.7925274222479242E-11</c:v>
                </c:pt>
                <c:pt idx="15">
                  <c:v>5.7474111450394865E-11</c:v>
                </c:pt>
                <c:pt idx="16">
                  <c:v>6.6021633169222181E-11</c:v>
                </c:pt>
                <c:pt idx="17">
                  <c:v>6.1857268369939475E-11</c:v>
                </c:pt>
                <c:pt idx="18">
                  <c:v>6.1188185933813166E-11</c:v>
                </c:pt>
                <c:pt idx="19">
                  <c:v>7.003624629724923E-11</c:v>
                </c:pt>
                <c:pt idx="20">
                  <c:v>6.6191801528307958E-11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'Apertura '!$Q$184</c:f>
              <c:strCache>
                <c:ptCount val="1"/>
                <c:pt idx="0">
                  <c:v>Porcentaje de 
Intercambio Comercial del PIB Unión Europea (5)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'Apertura '!$A$185:$A$205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'!$Q$185:$Q$205</c:f>
              <c:numCache>
                <c:formatCode>0.000000000%</c:formatCode>
                <c:ptCount val="21"/>
                <c:pt idx="0">
                  <c:v>1.1957071101884709E-10</c:v>
                </c:pt>
                <c:pt idx="1">
                  <c:v>1.2339316693789194E-10</c:v>
                </c:pt>
                <c:pt idx="2">
                  <c:v>1.3021973604096063E-10</c:v>
                </c:pt>
                <c:pt idx="3">
                  <c:v>1.0773235170632857E-10</c:v>
                </c:pt>
                <c:pt idx="4">
                  <c:v>7.6874125746055919E-11</c:v>
                </c:pt>
                <c:pt idx="5">
                  <c:v>9.0605579823875197E-11</c:v>
                </c:pt>
                <c:pt idx="6">
                  <c:v>9.396328998739951E-11</c:v>
                </c:pt>
                <c:pt idx="7">
                  <c:v>7.9303545346594801E-11</c:v>
                </c:pt>
                <c:pt idx="8">
                  <c:v>7.5960343931283981E-11</c:v>
                </c:pt>
                <c:pt idx="9">
                  <c:v>7.6035563477166731E-11</c:v>
                </c:pt>
                <c:pt idx="10">
                  <c:v>9.6182260282301851E-11</c:v>
                </c:pt>
                <c:pt idx="11">
                  <c:v>9.8023283647310372E-11</c:v>
                </c:pt>
                <c:pt idx="12">
                  <c:v>1.0536111728619086E-10</c:v>
                </c:pt>
                <c:pt idx="13">
                  <c:v>1.1007767390036417E-10</c:v>
                </c:pt>
                <c:pt idx="14">
                  <c:v>9.5019602843521166E-11</c:v>
                </c:pt>
                <c:pt idx="15">
                  <c:v>1.1932322242681309E-10</c:v>
                </c:pt>
                <c:pt idx="16">
                  <c:v>1.3605720540699719E-10</c:v>
                </c:pt>
                <c:pt idx="17">
                  <c:v>1.6934059510974631E-10</c:v>
                </c:pt>
                <c:pt idx="18">
                  <c:v>1.8274468733246855E-10</c:v>
                </c:pt>
                <c:pt idx="19">
                  <c:v>1.8177995512568138E-10</c:v>
                </c:pt>
                <c:pt idx="20">
                  <c:v>1.7196840967270816E-10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'Apertura '!$R$184</c:f>
              <c:strCache>
                <c:ptCount val="1"/>
                <c:pt idx="0">
                  <c:v>Porcentaje de 
Intercambio Comercial del PIB Unión Europea (6)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'!$A$185:$A$205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'!$R$185:$R$205</c:f>
              <c:numCache>
                <c:formatCode>0.000000000%</c:formatCode>
                <c:ptCount val="21"/>
                <c:pt idx="0">
                  <c:v>5.9444385298707658E-11</c:v>
                </c:pt>
                <c:pt idx="1">
                  <c:v>4.5026111251537665E-11</c:v>
                </c:pt>
                <c:pt idx="2">
                  <c:v>5.3078216580133956E-11</c:v>
                </c:pt>
                <c:pt idx="3">
                  <c:v>3.9928895381525451E-11</c:v>
                </c:pt>
                <c:pt idx="4">
                  <c:v>2.2281348850369105E-11</c:v>
                </c:pt>
                <c:pt idx="5">
                  <c:v>3.0169456846599925E-11</c:v>
                </c:pt>
                <c:pt idx="6">
                  <c:v>3.4894907008054501E-11</c:v>
                </c:pt>
                <c:pt idx="7">
                  <c:v>3.7551905925775175E-11</c:v>
                </c:pt>
                <c:pt idx="8">
                  <c:v>2.5893660134453494E-11</c:v>
                </c:pt>
                <c:pt idx="9">
                  <c:v>4.1326497239727884E-11</c:v>
                </c:pt>
                <c:pt idx="10">
                  <c:v>3.9501086651799252E-11</c:v>
                </c:pt>
                <c:pt idx="11">
                  <c:v>4.9262555694305855E-11</c:v>
                </c:pt>
                <c:pt idx="12">
                  <c:v>6.23249016107033E-11</c:v>
                </c:pt>
                <c:pt idx="13">
                  <c:v>7.1001770948149355E-11</c:v>
                </c:pt>
                <c:pt idx="14">
                  <c:v>5.9614385211625739E-11</c:v>
                </c:pt>
                <c:pt idx="15">
                  <c:v>8.5244433028353956E-11</c:v>
                </c:pt>
                <c:pt idx="16">
                  <c:v>1.2916860739805579E-10</c:v>
                </c:pt>
                <c:pt idx="17">
                  <c:v>1.2668979184041126E-10</c:v>
                </c:pt>
                <c:pt idx="18">
                  <c:v>1.2656692944753735E-10</c:v>
                </c:pt>
                <c:pt idx="19">
                  <c:v>1.2583854482473036E-10</c:v>
                </c:pt>
                <c:pt idx="20">
                  <c:v>1.3080013948205727E-10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'Apertura '!$S$184</c:f>
              <c:strCache>
                <c:ptCount val="1"/>
                <c:pt idx="0">
                  <c:v>Porcentaje de 
Intercambio Comercial del PIB Unión Europea (7)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'!$A$185:$A$205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'!$S$185:$S$205</c:f>
              <c:numCache>
                <c:formatCode>0.000000000%</c:formatCode>
                <c:ptCount val="21"/>
                <c:pt idx="0">
                  <c:v>2.4535585736181097E-10</c:v>
                </c:pt>
                <c:pt idx="1">
                  <c:v>2.3231614671885339E-10</c:v>
                </c:pt>
                <c:pt idx="2">
                  <c:v>2.4341060860419545E-10</c:v>
                </c:pt>
                <c:pt idx="3">
                  <c:v>2.2001910509750006E-10</c:v>
                </c:pt>
                <c:pt idx="4">
                  <c:v>2.0979452918479735E-10</c:v>
                </c:pt>
                <c:pt idx="5">
                  <c:v>2.6042570258077422E-10</c:v>
                </c:pt>
                <c:pt idx="6">
                  <c:v>2.749240272860023E-10</c:v>
                </c:pt>
                <c:pt idx="7">
                  <c:v>2.6127317855466692E-10</c:v>
                </c:pt>
                <c:pt idx="8">
                  <c:v>2.5054125737336642E-10</c:v>
                </c:pt>
                <c:pt idx="9">
                  <c:v>2.6466003154417087E-10</c:v>
                </c:pt>
                <c:pt idx="10">
                  <c:v>2.7286555641091366E-10</c:v>
                </c:pt>
                <c:pt idx="11">
                  <c:v>3.3460098942506173E-10</c:v>
                </c:pt>
                <c:pt idx="12">
                  <c:v>3.8310013916995698E-10</c:v>
                </c:pt>
                <c:pt idx="13">
                  <c:v>2.9673790477103835E-10</c:v>
                </c:pt>
                <c:pt idx="14">
                  <c:v>2.8212536559410704E-10</c:v>
                </c:pt>
                <c:pt idx="15">
                  <c:v>3.4265099327987904E-10</c:v>
                </c:pt>
                <c:pt idx="16">
                  <c:v>3.7305396640650204E-10</c:v>
                </c:pt>
                <c:pt idx="17">
                  <c:v>4.0096693969165295E-10</c:v>
                </c:pt>
                <c:pt idx="18">
                  <c:v>3.030972626335641E-10</c:v>
                </c:pt>
                <c:pt idx="19">
                  <c:v>2.8459108352577423E-10</c:v>
                </c:pt>
                <c:pt idx="20">
                  <c:v>3.075269438523901E-10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'Apertura '!$T$184</c:f>
              <c:strCache>
                <c:ptCount val="1"/>
                <c:pt idx="0">
                  <c:v>Porcentaje de 
Intercambio Comercial del PIB Unión Europea (8)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'!$A$185:$A$205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'!$T$185:$T$205</c:f>
              <c:numCache>
                <c:formatCode>0.000000000%</c:formatCode>
                <c:ptCount val="21"/>
                <c:pt idx="0">
                  <c:v>3.9991053357305903E-10</c:v>
                </c:pt>
                <c:pt idx="1">
                  <c:v>4.3572975513963351E-10</c:v>
                </c:pt>
                <c:pt idx="2">
                  <c:v>3.7026668714850861E-10</c:v>
                </c:pt>
                <c:pt idx="3">
                  <c:v>3.6291411770637901E-10</c:v>
                </c:pt>
                <c:pt idx="4">
                  <c:v>2.3291639252838565E-10</c:v>
                </c:pt>
                <c:pt idx="5">
                  <c:v>2.0849575238986225E-10</c:v>
                </c:pt>
                <c:pt idx="6">
                  <c:v>2.9390083653895426E-10</c:v>
                </c:pt>
                <c:pt idx="7">
                  <c:v>2.0863297312679788E-10</c:v>
                </c:pt>
                <c:pt idx="8">
                  <c:v>2.0948742789898277E-10</c:v>
                </c:pt>
                <c:pt idx="9">
                  <c:v>2.0759995011232474E-10</c:v>
                </c:pt>
                <c:pt idx="10">
                  <c:v>2.2112107454702922E-10</c:v>
                </c:pt>
                <c:pt idx="11">
                  <c:v>2.6089793465157974E-10</c:v>
                </c:pt>
                <c:pt idx="12">
                  <c:v>3.294033875529542E-10</c:v>
                </c:pt>
                <c:pt idx="13">
                  <c:v>3.2921694896204641E-10</c:v>
                </c:pt>
                <c:pt idx="14">
                  <c:v>3.2837885132605417E-10</c:v>
                </c:pt>
                <c:pt idx="15">
                  <c:v>3.5884554763021459E-10</c:v>
                </c:pt>
                <c:pt idx="16">
                  <c:v>4.5705656096514054E-10</c:v>
                </c:pt>
                <c:pt idx="17">
                  <c:v>5.2336006958176863E-10</c:v>
                </c:pt>
                <c:pt idx="18">
                  <c:v>5.121879555403408E-10</c:v>
                </c:pt>
                <c:pt idx="19">
                  <c:v>4.8997576057744768E-10</c:v>
                </c:pt>
                <c:pt idx="20">
                  <c:v>5.4763533340872565E-10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'Apertura '!$U$184</c:f>
              <c:strCache>
                <c:ptCount val="1"/>
                <c:pt idx="0">
                  <c:v>Porcentaje de 
Intercambio Comercial del PIB Unión Europea (9)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'!$A$185:$A$205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'!$U$185:$U$205</c:f>
              <c:numCache>
                <c:formatCode>0.000000000%</c:formatCode>
                <c:ptCount val="21"/>
                <c:pt idx="0">
                  <c:v>2.0570099446345634E-10</c:v>
                </c:pt>
                <c:pt idx="1">
                  <c:v>2.0614020978975724E-10</c:v>
                </c:pt>
                <c:pt idx="2">
                  <c:v>2.434956255589845E-10</c:v>
                </c:pt>
                <c:pt idx="3">
                  <c:v>2.8186292627208482E-10</c:v>
                </c:pt>
                <c:pt idx="4">
                  <c:v>1.3992756329101214E-10</c:v>
                </c:pt>
                <c:pt idx="5">
                  <c:v>8.3390512526641941E-11</c:v>
                </c:pt>
                <c:pt idx="6">
                  <c:v>9.7982723908755545E-11</c:v>
                </c:pt>
                <c:pt idx="7">
                  <c:v>6.9135076455070397E-11</c:v>
                </c:pt>
                <c:pt idx="8">
                  <c:v>8.5553315584665563E-11</c:v>
                </c:pt>
                <c:pt idx="9">
                  <c:v>8.8087758803602968E-11</c:v>
                </c:pt>
                <c:pt idx="10">
                  <c:v>1.8082586121171167E-10</c:v>
                </c:pt>
                <c:pt idx="11">
                  <c:v>1.5040424742414107E-10</c:v>
                </c:pt>
                <c:pt idx="12">
                  <c:v>1.1800473069529993E-10</c:v>
                </c:pt>
                <c:pt idx="13">
                  <c:v>1.4454539260562216E-10</c:v>
                </c:pt>
                <c:pt idx="14">
                  <c:v>1.0564678750655306E-10</c:v>
                </c:pt>
                <c:pt idx="15">
                  <c:v>1.5143133641215012E-10</c:v>
                </c:pt>
                <c:pt idx="16">
                  <c:v>1.4232215565605366E-10</c:v>
                </c:pt>
                <c:pt idx="17">
                  <c:v>1.3705946246755431E-10</c:v>
                </c:pt>
                <c:pt idx="18">
                  <c:v>1.6354278008081796E-10</c:v>
                </c:pt>
                <c:pt idx="19">
                  <c:v>1.492512805133299E-10</c:v>
                </c:pt>
                <c:pt idx="20">
                  <c:v>1.4524265389657461E-10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'Apertura '!$V$184</c:f>
              <c:strCache>
                <c:ptCount val="1"/>
                <c:pt idx="0">
                  <c:v>Porcentaje de 
Intercambio Comercial del PIB Unión Europea (10)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'!$V$185:$V$205</c:f>
              <c:numCache>
                <c:formatCode>0.000000000%</c:formatCode>
                <c:ptCount val="21"/>
                <c:pt idx="0">
                  <c:v>1.0358795542381699E-10</c:v>
                </c:pt>
                <c:pt idx="1">
                  <c:v>1.1027063408076528E-10</c:v>
                </c:pt>
                <c:pt idx="2">
                  <c:v>1.8896794317437182E-10</c:v>
                </c:pt>
                <c:pt idx="3">
                  <c:v>2.1848154736995164E-10</c:v>
                </c:pt>
                <c:pt idx="4">
                  <c:v>1.4895638813678287E-10</c:v>
                </c:pt>
                <c:pt idx="5">
                  <c:v>1.9396136004460512E-10</c:v>
                </c:pt>
                <c:pt idx="6">
                  <c:v>2.072108329581416E-10</c:v>
                </c:pt>
                <c:pt idx="7">
                  <c:v>1.3203904390282136E-10</c:v>
                </c:pt>
                <c:pt idx="8">
                  <c:v>1.6314421704543865E-10</c:v>
                </c:pt>
                <c:pt idx="9">
                  <c:v>1.0785856226821391E-10</c:v>
                </c:pt>
                <c:pt idx="10">
                  <c:v>1.0138359624683023E-10</c:v>
                </c:pt>
                <c:pt idx="11">
                  <c:v>1.6809954827026634E-10</c:v>
                </c:pt>
                <c:pt idx="12">
                  <c:v>1.4630152247710045E-10</c:v>
                </c:pt>
                <c:pt idx="13">
                  <c:v>3.1791939417899539E-10</c:v>
                </c:pt>
                <c:pt idx="14">
                  <c:v>5.2314165860689764E-10</c:v>
                </c:pt>
                <c:pt idx="15">
                  <c:v>5.0568994337618594E-10</c:v>
                </c:pt>
                <c:pt idx="16">
                  <c:v>6.5441562768166149E-10</c:v>
                </c:pt>
                <c:pt idx="17">
                  <c:v>5.353588045622479E-10</c:v>
                </c:pt>
                <c:pt idx="18">
                  <c:v>6.3336153596430171E-10</c:v>
                </c:pt>
                <c:pt idx="19">
                  <c:v>8.2471881933309322E-10</c:v>
                </c:pt>
                <c:pt idx="20">
                  <c:v>8.5588225237363007E-10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9072"/>
        <c:axId val="448107160"/>
      </c:lineChart>
      <c:catAx>
        <c:axId val="448106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8106768"/>
        <c:crosses val="autoZero"/>
        <c:auto val="1"/>
        <c:lblAlgn val="ctr"/>
        <c:lblOffset val="100"/>
        <c:noMultiLvlLbl val="0"/>
      </c:catAx>
      <c:valAx>
        <c:axId val="44810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1" i="0" baseline="0">
                    <a:effectLst/>
                  </a:rPr>
                  <a:t>Miles de dólares</a:t>
                </a:r>
                <a:endParaRPr lang="es-CO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8106376"/>
        <c:crosses val="autoZero"/>
        <c:crossBetween val="between"/>
      </c:valAx>
      <c:valAx>
        <c:axId val="448107160"/>
        <c:scaling>
          <c:orientation val="minMax"/>
        </c:scaling>
        <c:delete val="0"/>
        <c:axPos val="r"/>
        <c:numFmt formatCode="0.000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379072"/>
        <c:crosses val="max"/>
        <c:crossBetween val="between"/>
      </c:valAx>
      <c:catAx>
        <c:axId val="4513790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81071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'Apertura '!$B$57</c:f>
              <c:strCache>
                <c:ptCount val="1"/>
                <c:pt idx="0">
                  <c:v>(1) Productos primarios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'Apertura '!$A$58:$A$78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'!$B$58:$B$78</c:f>
              <c:numCache>
                <c:formatCode>General</c:formatCode>
                <c:ptCount val="21"/>
                <c:pt idx="0">
                  <c:v>81911.88</c:v>
                </c:pt>
                <c:pt idx="1">
                  <c:v>84677.842000000004</c:v>
                </c:pt>
                <c:pt idx="2">
                  <c:v>103644.13499999999</c:v>
                </c:pt>
                <c:pt idx="3">
                  <c:v>104071.55899999999</c:v>
                </c:pt>
                <c:pt idx="4">
                  <c:v>58959.535000000003</c:v>
                </c:pt>
                <c:pt idx="5">
                  <c:v>94196.644</c:v>
                </c:pt>
                <c:pt idx="6">
                  <c:v>100523.545</c:v>
                </c:pt>
                <c:pt idx="7">
                  <c:v>72657.861000000004</c:v>
                </c:pt>
                <c:pt idx="8">
                  <c:v>91182.812999999995</c:v>
                </c:pt>
                <c:pt idx="9">
                  <c:v>71856.209000000003</c:v>
                </c:pt>
                <c:pt idx="10">
                  <c:v>96711.017000000007</c:v>
                </c:pt>
                <c:pt idx="11">
                  <c:v>104046.387</c:v>
                </c:pt>
                <c:pt idx="12">
                  <c:v>88258.153999999995</c:v>
                </c:pt>
                <c:pt idx="13">
                  <c:v>137778.321</c:v>
                </c:pt>
                <c:pt idx="14">
                  <c:v>74631.585999999996</c:v>
                </c:pt>
                <c:pt idx="15">
                  <c:v>88136.615999999995</c:v>
                </c:pt>
                <c:pt idx="16">
                  <c:v>110279.618</c:v>
                </c:pt>
                <c:pt idx="17">
                  <c:v>124727.026</c:v>
                </c:pt>
                <c:pt idx="18">
                  <c:v>137987.64799999999</c:v>
                </c:pt>
                <c:pt idx="19">
                  <c:v>176290.71900000001</c:v>
                </c:pt>
                <c:pt idx="20" formatCode="&quot;$&quot;\ #,##0">
                  <c:v>183730.14799999999</c:v>
                </c:pt>
              </c:numCache>
            </c:numRef>
          </c:val>
        </c:ser>
        <c:ser>
          <c:idx val="1"/>
          <c:order val="1"/>
          <c:tx>
            <c:strRef>
              <c:f>'Apertura '!$C$57</c:f>
              <c:strCache>
                <c:ptCount val="1"/>
                <c:pt idx="0">
                  <c:v>(2) MRB: agro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'Apertura '!$A$58:$A$78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'!$C$58:$C$78</c:f>
              <c:numCache>
                <c:formatCode>General</c:formatCode>
                <c:ptCount val="21"/>
                <c:pt idx="0">
                  <c:v>129129.217</c:v>
                </c:pt>
                <c:pt idx="1">
                  <c:v>130798.898</c:v>
                </c:pt>
                <c:pt idx="2">
                  <c:v>161658.25399999999</c:v>
                </c:pt>
                <c:pt idx="3">
                  <c:v>163538.09299999999</c:v>
                </c:pt>
                <c:pt idx="4">
                  <c:v>144687.85</c:v>
                </c:pt>
                <c:pt idx="5">
                  <c:v>168103.62700000001</c:v>
                </c:pt>
                <c:pt idx="6">
                  <c:v>170277.644</c:v>
                </c:pt>
                <c:pt idx="7">
                  <c:v>167972.92</c:v>
                </c:pt>
                <c:pt idx="8">
                  <c:v>170810.538</c:v>
                </c:pt>
                <c:pt idx="9">
                  <c:v>206254.758</c:v>
                </c:pt>
                <c:pt idx="10">
                  <c:v>237169.88800000001</c:v>
                </c:pt>
                <c:pt idx="11">
                  <c:v>316402.60800000001</c:v>
                </c:pt>
                <c:pt idx="12">
                  <c:v>366270.81400000001</c:v>
                </c:pt>
                <c:pt idx="13">
                  <c:v>376312.95899999997</c:v>
                </c:pt>
                <c:pt idx="14">
                  <c:v>303599.64500000002</c:v>
                </c:pt>
                <c:pt idx="15">
                  <c:v>349106.55900000001</c:v>
                </c:pt>
                <c:pt idx="16">
                  <c:v>442835.72899999999</c:v>
                </c:pt>
                <c:pt idx="17">
                  <c:v>476050.62900000002</c:v>
                </c:pt>
                <c:pt idx="18">
                  <c:v>504193.65</c:v>
                </c:pt>
                <c:pt idx="19">
                  <c:v>570400.56599999999</c:v>
                </c:pt>
                <c:pt idx="20">
                  <c:v>507541.364</c:v>
                </c:pt>
              </c:numCache>
            </c:numRef>
          </c:val>
        </c:ser>
        <c:ser>
          <c:idx val="2"/>
          <c:order val="2"/>
          <c:tx>
            <c:strRef>
              <c:f>'Apertura '!$D$57</c:f>
              <c:strCache>
                <c:ptCount val="1"/>
                <c:pt idx="0">
                  <c:v>(3) MRB: otros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'Apertura '!$A$58:$A$78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'!$D$58:$D$78</c:f>
              <c:numCache>
                <c:formatCode>General</c:formatCode>
                <c:ptCount val="21"/>
                <c:pt idx="0">
                  <c:v>316115.56400000001</c:v>
                </c:pt>
                <c:pt idx="1">
                  <c:v>327970.41800000001</c:v>
                </c:pt>
                <c:pt idx="2">
                  <c:v>313613.91600000003</c:v>
                </c:pt>
                <c:pt idx="3">
                  <c:v>356442.12</c:v>
                </c:pt>
                <c:pt idx="4">
                  <c:v>219962.32399999999</c:v>
                </c:pt>
                <c:pt idx="5">
                  <c:v>236890.72099999999</c:v>
                </c:pt>
                <c:pt idx="6">
                  <c:v>212660.91699999999</c:v>
                </c:pt>
                <c:pt idx="7">
                  <c:v>201439.397</c:v>
                </c:pt>
                <c:pt idx="8">
                  <c:v>209919.55499999999</c:v>
                </c:pt>
                <c:pt idx="9">
                  <c:v>235411.43599999999</c:v>
                </c:pt>
                <c:pt idx="10">
                  <c:v>277503.97200000001</c:v>
                </c:pt>
                <c:pt idx="11">
                  <c:v>287514.90399999998</c:v>
                </c:pt>
                <c:pt idx="12">
                  <c:v>289837.54599999997</c:v>
                </c:pt>
                <c:pt idx="13">
                  <c:v>342565.33500000002</c:v>
                </c:pt>
                <c:pt idx="14">
                  <c:v>283849.01799999998</c:v>
                </c:pt>
                <c:pt idx="15">
                  <c:v>310923.61499999999</c:v>
                </c:pt>
                <c:pt idx="16">
                  <c:v>417506.90100000001</c:v>
                </c:pt>
                <c:pt idx="17">
                  <c:v>489405.24099999998</c:v>
                </c:pt>
                <c:pt idx="18">
                  <c:v>522945.62099999998</c:v>
                </c:pt>
                <c:pt idx="19">
                  <c:v>458186.41</c:v>
                </c:pt>
                <c:pt idx="20">
                  <c:v>553636.32999999996</c:v>
                </c:pt>
              </c:numCache>
            </c:numRef>
          </c:val>
        </c:ser>
        <c:ser>
          <c:idx val="3"/>
          <c:order val="3"/>
          <c:tx>
            <c:strRef>
              <c:f>'Apertura '!$E$57</c:f>
              <c:strCache>
                <c:ptCount val="1"/>
                <c:pt idx="0">
                  <c:v>(4)MBT: textiles, vestidos y calzado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'Apertura '!$A$58:$A$78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'!$E$58:$E$78</c:f>
              <c:numCache>
                <c:formatCode>General</c:formatCode>
                <c:ptCount val="21"/>
                <c:pt idx="0">
                  <c:v>63392.438999999998</c:v>
                </c:pt>
                <c:pt idx="1">
                  <c:v>57242.733999999997</c:v>
                </c:pt>
                <c:pt idx="2">
                  <c:v>63422.135999999999</c:v>
                </c:pt>
                <c:pt idx="3">
                  <c:v>66771.039999999994</c:v>
                </c:pt>
                <c:pt idx="4">
                  <c:v>53386.169000000002</c:v>
                </c:pt>
                <c:pt idx="5">
                  <c:v>63749.137999999999</c:v>
                </c:pt>
                <c:pt idx="6">
                  <c:v>67165.111999999994</c:v>
                </c:pt>
                <c:pt idx="7">
                  <c:v>62990.767999999996</c:v>
                </c:pt>
                <c:pt idx="8">
                  <c:v>52946.374000000003</c:v>
                </c:pt>
                <c:pt idx="9">
                  <c:v>55902.267</c:v>
                </c:pt>
                <c:pt idx="10">
                  <c:v>58002.966999999997</c:v>
                </c:pt>
                <c:pt idx="11">
                  <c:v>65794.582999999999</c:v>
                </c:pt>
                <c:pt idx="12">
                  <c:v>99479.866999999998</c:v>
                </c:pt>
                <c:pt idx="13">
                  <c:v>115749.14599999999</c:v>
                </c:pt>
                <c:pt idx="14">
                  <c:v>94797.938999999998</c:v>
                </c:pt>
                <c:pt idx="15">
                  <c:v>96689.380999999994</c:v>
                </c:pt>
                <c:pt idx="16">
                  <c:v>130760.401</c:v>
                </c:pt>
                <c:pt idx="17">
                  <c:v>118635.902</c:v>
                </c:pt>
                <c:pt idx="18">
                  <c:v>129326.678</c:v>
                </c:pt>
                <c:pt idx="19">
                  <c:v>139737.53700000001</c:v>
                </c:pt>
                <c:pt idx="20">
                  <c:v>122204.93399999999</c:v>
                </c:pt>
              </c:numCache>
            </c:numRef>
          </c:val>
        </c:ser>
        <c:ser>
          <c:idx val="4"/>
          <c:order val="4"/>
          <c:tx>
            <c:strRef>
              <c:f>'Apertura '!$F$57</c:f>
              <c:strCache>
                <c:ptCount val="1"/>
                <c:pt idx="0">
                  <c:v>(5) MBT: otros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'Apertura '!$A$58:$A$78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'!$F$58:$F$78</c:f>
              <c:numCache>
                <c:formatCode>General</c:formatCode>
                <c:ptCount val="21"/>
                <c:pt idx="0">
                  <c:v>214818.97200000001</c:v>
                </c:pt>
                <c:pt idx="1">
                  <c:v>229024.38</c:v>
                </c:pt>
                <c:pt idx="2">
                  <c:v>229266.671</c:v>
                </c:pt>
                <c:pt idx="3">
                  <c:v>197698.09</c:v>
                </c:pt>
                <c:pt idx="4">
                  <c:v>135954.734</c:v>
                </c:pt>
                <c:pt idx="5">
                  <c:v>149916.139</c:v>
                </c:pt>
                <c:pt idx="6">
                  <c:v>156678.56099999999</c:v>
                </c:pt>
                <c:pt idx="7">
                  <c:v>144719.43599999999</c:v>
                </c:pt>
                <c:pt idx="8">
                  <c:v>162448.997</c:v>
                </c:pt>
                <c:pt idx="9">
                  <c:v>187158.82500000001</c:v>
                </c:pt>
                <c:pt idx="10">
                  <c:v>247132.34</c:v>
                </c:pt>
                <c:pt idx="11">
                  <c:v>269460.90899999999</c:v>
                </c:pt>
                <c:pt idx="12">
                  <c:v>341390.09499999997</c:v>
                </c:pt>
                <c:pt idx="13">
                  <c:v>390194.97399999999</c:v>
                </c:pt>
                <c:pt idx="14">
                  <c:v>298943.09299999999</c:v>
                </c:pt>
                <c:pt idx="15">
                  <c:v>377443.20400000003</c:v>
                </c:pt>
                <c:pt idx="16">
                  <c:v>465567.26500000001</c:v>
                </c:pt>
                <c:pt idx="17">
                  <c:v>550630.48800000001</c:v>
                </c:pt>
                <c:pt idx="18">
                  <c:v>612538.45799999998</c:v>
                </c:pt>
                <c:pt idx="19">
                  <c:v>637709.98800000001</c:v>
                </c:pt>
                <c:pt idx="20">
                  <c:v>526186.86499999999</c:v>
                </c:pt>
              </c:numCache>
            </c:numRef>
          </c:val>
        </c:ser>
        <c:ser>
          <c:idx val="5"/>
          <c:order val="5"/>
          <c:tx>
            <c:strRef>
              <c:f>'Apertura '!$G$57</c:f>
              <c:strCache>
                <c:ptCount val="1"/>
                <c:pt idx="0">
                  <c:v>(6) MTI: automoviles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'Apertura '!$A$58:$A$78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'!$G$58:$G$78</c:f>
              <c:numCache>
                <c:formatCode>General</c:formatCode>
                <c:ptCount val="21"/>
                <c:pt idx="0">
                  <c:v>114248.053</c:v>
                </c:pt>
                <c:pt idx="1">
                  <c:v>88416.982000000004</c:v>
                </c:pt>
                <c:pt idx="2">
                  <c:v>98262.157999999996</c:v>
                </c:pt>
                <c:pt idx="3">
                  <c:v>75863.896999999997</c:v>
                </c:pt>
                <c:pt idx="4">
                  <c:v>42475.792000000001</c:v>
                </c:pt>
                <c:pt idx="5">
                  <c:v>52197.966999999997</c:v>
                </c:pt>
                <c:pt idx="6">
                  <c:v>61417.896999999997</c:v>
                </c:pt>
                <c:pt idx="7">
                  <c:v>73263.286999999997</c:v>
                </c:pt>
                <c:pt idx="8">
                  <c:v>61477.868999999999</c:v>
                </c:pt>
                <c:pt idx="9">
                  <c:v>111985.363</c:v>
                </c:pt>
                <c:pt idx="10">
                  <c:v>113806.625</c:v>
                </c:pt>
                <c:pt idx="11">
                  <c:v>150814.48000000001</c:v>
                </c:pt>
                <c:pt idx="12">
                  <c:v>220978.56400000001</c:v>
                </c:pt>
                <c:pt idx="13">
                  <c:v>270782.12900000002</c:v>
                </c:pt>
                <c:pt idx="14">
                  <c:v>203099.9</c:v>
                </c:pt>
                <c:pt idx="15">
                  <c:v>288368.34600000002</c:v>
                </c:pt>
                <c:pt idx="16">
                  <c:v>472467.609</c:v>
                </c:pt>
                <c:pt idx="17">
                  <c:v>436667.52</c:v>
                </c:pt>
                <c:pt idx="18">
                  <c:v>452905.80300000001</c:v>
                </c:pt>
                <c:pt idx="19">
                  <c:v>464247.96100000001</c:v>
                </c:pt>
                <c:pt idx="20">
                  <c:v>425892.00300000003</c:v>
                </c:pt>
              </c:numCache>
            </c:numRef>
          </c:val>
        </c:ser>
        <c:ser>
          <c:idx val="6"/>
          <c:order val="6"/>
          <c:tx>
            <c:strRef>
              <c:f>'Apertura '!$H$57</c:f>
              <c:strCache>
                <c:ptCount val="1"/>
                <c:pt idx="0">
                  <c:v>(7) MTI: procesos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'Apertura '!$A$58:$A$78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'!$H$58:$H$78</c:f>
              <c:numCache>
                <c:formatCode>General</c:formatCode>
                <c:ptCount val="21"/>
                <c:pt idx="0">
                  <c:v>302871.62300000002</c:v>
                </c:pt>
                <c:pt idx="1">
                  <c:v>283007.29800000001</c:v>
                </c:pt>
                <c:pt idx="2">
                  <c:v>317216.50400000002</c:v>
                </c:pt>
                <c:pt idx="3">
                  <c:v>329014.745</c:v>
                </c:pt>
                <c:pt idx="4">
                  <c:v>277341.48300000001</c:v>
                </c:pt>
                <c:pt idx="5">
                  <c:v>302180.99099999998</c:v>
                </c:pt>
                <c:pt idx="6">
                  <c:v>315588.55200000003</c:v>
                </c:pt>
                <c:pt idx="7">
                  <c:v>328709.47399999999</c:v>
                </c:pt>
                <c:pt idx="8">
                  <c:v>361232.11599999998</c:v>
                </c:pt>
                <c:pt idx="9">
                  <c:v>384994.19699999999</c:v>
                </c:pt>
                <c:pt idx="10">
                  <c:v>443304.34399999998</c:v>
                </c:pt>
                <c:pt idx="11">
                  <c:v>499360.815</c:v>
                </c:pt>
                <c:pt idx="12">
                  <c:v>576622.16599999997</c:v>
                </c:pt>
                <c:pt idx="13">
                  <c:v>685641.28099999996</c:v>
                </c:pt>
                <c:pt idx="14">
                  <c:v>630402.30900000001</c:v>
                </c:pt>
                <c:pt idx="15">
                  <c:v>712300.69400000002</c:v>
                </c:pt>
                <c:pt idx="16">
                  <c:v>889768.01300000004</c:v>
                </c:pt>
                <c:pt idx="17">
                  <c:v>970939.78099999996</c:v>
                </c:pt>
                <c:pt idx="18">
                  <c:v>892658.83799999999</c:v>
                </c:pt>
                <c:pt idx="19">
                  <c:v>901300.53300000005</c:v>
                </c:pt>
                <c:pt idx="20">
                  <c:v>894314.37600000005</c:v>
                </c:pt>
              </c:numCache>
            </c:numRef>
          </c:val>
        </c:ser>
        <c:ser>
          <c:idx val="7"/>
          <c:order val="7"/>
          <c:tx>
            <c:strRef>
              <c:f>'Apertura '!$I$57</c:f>
              <c:strCache>
                <c:ptCount val="1"/>
                <c:pt idx="0">
                  <c:v>(8) MTI: ingeniería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'Apertura '!$A$58:$A$78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'!$I$58:$I$78</c:f>
              <c:numCache>
                <c:formatCode>General</c:formatCode>
                <c:ptCount val="21"/>
                <c:pt idx="0">
                  <c:v>762010.14599999995</c:v>
                </c:pt>
                <c:pt idx="1">
                  <c:v>848243.75199999998</c:v>
                </c:pt>
                <c:pt idx="2">
                  <c:v>681880.83</c:v>
                </c:pt>
                <c:pt idx="3">
                  <c:v>692598.16</c:v>
                </c:pt>
                <c:pt idx="4">
                  <c:v>442774.45899999997</c:v>
                </c:pt>
                <c:pt idx="5">
                  <c:v>367527.22</c:v>
                </c:pt>
                <c:pt idx="6">
                  <c:v>523205.99699999997</c:v>
                </c:pt>
                <c:pt idx="7">
                  <c:v>403735.18</c:v>
                </c:pt>
                <c:pt idx="8">
                  <c:v>492634.266</c:v>
                </c:pt>
                <c:pt idx="9">
                  <c:v>562307.94999999995</c:v>
                </c:pt>
                <c:pt idx="10">
                  <c:v>628929.30700000003</c:v>
                </c:pt>
                <c:pt idx="11">
                  <c:v>792271.03700000001</c:v>
                </c:pt>
                <c:pt idx="12">
                  <c:v>1136119.797</c:v>
                </c:pt>
                <c:pt idx="13">
                  <c:v>1241569.6839999999</c:v>
                </c:pt>
                <c:pt idx="14">
                  <c:v>1106387.4080000001</c:v>
                </c:pt>
                <c:pt idx="15">
                  <c:v>1196042.048</c:v>
                </c:pt>
                <c:pt idx="16">
                  <c:v>1645197.844</c:v>
                </c:pt>
                <c:pt idx="17">
                  <c:v>1791257.94</c:v>
                </c:pt>
                <c:pt idx="18">
                  <c:v>1819644.571</c:v>
                </c:pt>
                <c:pt idx="19">
                  <c:v>1789695.0560000001</c:v>
                </c:pt>
                <c:pt idx="20">
                  <c:v>1771544.368</c:v>
                </c:pt>
              </c:numCache>
            </c:numRef>
          </c:val>
        </c:ser>
        <c:ser>
          <c:idx val="8"/>
          <c:order val="8"/>
          <c:tx>
            <c:strRef>
              <c:f>'Apertura '!$J$57</c:f>
              <c:strCache>
                <c:ptCount val="1"/>
                <c:pt idx="0">
                  <c:v>(9) MAT: electronicos y electricos 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'Apertura '!$A$58:$A$78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'!$J$58:$J$78</c:f>
              <c:numCache>
                <c:formatCode>General</c:formatCode>
                <c:ptCount val="21"/>
                <c:pt idx="0">
                  <c:v>394808.26400000002</c:v>
                </c:pt>
                <c:pt idx="1">
                  <c:v>404723.22</c:v>
                </c:pt>
                <c:pt idx="2">
                  <c:v>451463.91600000003</c:v>
                </c:pt>
                <c:pt idx="3">
                  <c:v>540304.47600000002</c:v>
                </c:pt>
                <c:pt idx="4">
                  <c:v>267881.63299999997</c:v>
                </c:pt>
                <c:pt idx="5">
                  <c:v>148045.22</c:v>
                </c:pt>
                <c:pt idx="6">
                  <c:v>174706.981</c:v>
                </c:pt>
                <c:pt idx="7">
                  <c:v>132939.41</c:v>
                </c:pt>
                <c:pt idx="8">
                  <c:v>203580.40100000001</c:v>
                </c:pt>
                <c:pt idx="9">
                  <c:v>241676.71900000001</c:v>
                </c:pt>
                <c:pt idx="10">
                  <c:v>520869.80099999998</c:v>
                </c:pt>
                <c:pt idx="11">
                  <c:v>458175.125</c:v>
                </c:pt>
                <c:pt idx="12">
                  <c:v>418235.31400000001</c:v>
                </c:pt>
                <c:pt idx="13">
                  <c:v>543564.54299999995</c:v>
                </c:pt>
                <c:pt idx="14">
                  <c:v>353268.14600000001</c:v>
                </c:pt>
                <c:pt idx="15">
                  <c:v>505661.30599999998</c:v>
                </c:pt>
                <c:pt idx="16">
                  <c:v>507442.924</c:v>
                </c:pt>
                <c:pt idx="17">
                  <c:v>457131.15299999999</c:v>
                </c:pt>
                <c:pt idx="18">
                  <c:v>569350.56999999995</c:v>
                </c:pt>
                <c:pt idx="19">
                  <c:v>531457.01300000004</c:v>
                </c:pt>
                <c:pt idx="20">
                  <c:v>456073.87</c:v>
                </c:pt>
              </c:numCache>
            </c:numRef>
          </c:val>
        </c:ser>
        <c:ser>
          <c:idx val="9"/>
          <c:order val="9"/>
          <c:tx>
            <c:strRef>
              <c:f>'Apertura '!$K$57</c:f>
              <c:strCache>
                <c:ptCount val="1"/>
                <c:pt idx="0">
                  <c:v>(10) MAT: otros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'Apertura '!$A$58:$A$78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'!$K$58:$K$78</c:f>
              <c:numCache>
                <c:formatCode>General</c:formatCode>
                <c:ptCount val="21"/>
                <c:pt idx="0">
                  <c:v>196836.046</c:v>
                </c:pt>
                <c:pt idx="1">
                  <c:v>214188.88500000001</c:v>
                </c:pt>
                <c:pt idx="2">
                  <c:v>347366.81300000002</c:v>
                </c:pt>
                <c:pt idx="3">
                  <c:v>412122.527</c:v>
                </c:pt>
                <c:pt idx="4">
                  <c:v>283421.81199999998</c:v>
                </c:pt>
                <c:pt idx="5">
                  <c:v>342974.23300000001</c:v>
                </c:pt>
                <c:pt idx="6">
                  <c:v>371125.03499999997</c:v>
                </c:pt>
                <c:pt idx="7">
                  <c:v>257687.57800000001</c:v>
                </c:pt>
                <c:pt idx="8">
                  <c:v>387732.42499999999</c:v>
                </c:pt>
                <c:pt idx="9">
                  <c:v>295001.38799999998</c:v>
                </c:pt>
                <c:pt idx="10">
                  <c:v>289864.77100000001</c:v>
                </c:pt>
                <c:pt idx="11">
                  <c:v>514114.83399999997</c:v>
                </c:pt>
                <c:pt idx="12">
                  <c:v>516071.47499999998</c:v>
                </c:pt>
                <c:pt idx="13">
                  <c:v>1209806.085</c:v>
                </c:pt>
                <c:pt idx="14">
                  <c:v>1779889.9680000001</c:v>
                </c:pt>
                <c:pt idx="15">
                  <c:v>1709685.996</c:v>
                </c:pt>
                <c:pt idx="16">
                  <c:v>2394337.7999999998</c:v>
                </c:pt>
                <c:pt idx="17">
                  <c:v>1843450.399</c:v>
                </c:pt>
                <c:pt idx="18">
                  <c:v>2269769.5269999998</c:v>
                </c:pt>
                <c:pt idx="19">
                  <c:v>3051583.2560000001</c:v>
                </c:pt>
                <c:pt idx="20">
                  <c:v>2780224.06</c:v>
                </c:pt>
              </c:numCache>
            </c:numRef>
          </c:val>
        </c:ser>
        <c:ser>
          <c:idx val="10"/>
          <c:order val="10"/>
          <c:tx>
            <c:strRef>
              <c:f>'Apertura '!$L$57</c:f>
              <c:strCache>
                <c:ptCount val="1"/>
                <c:pt idx="0">
                  <c:v>Pib Unión Europea
 (US$ Miles)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'Apertura '!$A$58:$A$78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'!$L$58:$L$78</c:f>
              <c:numCache>
                <c:formatCode>"$"\ #,##0.00</c:formatCode>
                <c:ptCount val="21"/>
                <c:pt idx="0">
                  <c:v>9610436328.499136</c:v>
                </c:pt>
                <c:pt idx="1">
                  <c:v>9824633811.4507504</c:v>
                </c:pt>
                <c:pt idx="2">
                  <c:v>9273326737.6625519</c:v>
                </c:pt>
                <c:pt idx="3">
                  <c:v>9589851317.9798145</c:v>
                </c:pt>
                <c:pt idx="4">
                  <c:v>9576747414.7538052</c:v>
                </c:pt>
                <c:pt idx="5">
                  <c:v>8899098560.6775208</c:v>
                </c:pt>
                <c:pt idx="6">
                  <c:v>9000492533.9822655</c:v>
                </c:pt>
                <c:pt idx="7">
                  <c:v>9810780862.3137131</c:v>
                </c:pt>
                <c:pt idx="8">
                  <c:v>11945411092.672791</c:v>
                </c:pt>
                <c:pt idx="9">
                  <c:v>13795083011.582952</c:v>
                </c:pt>
                <c:pt idx="10">
                  <c:v>14426312876.484968</c:v>
                </c:pt>
                <c:pt idx="11">
                  <c:v>15388308306.70085</c:v>
                </c:pt>
                <c:pt idx="12">
                  <c:v>17780815715.073456</c:v>
                </c:pt>
                <c:pt idx="13">
                  <c:v>19116323323.698418</c:v>
                </c:pt>
                <c:pt idx="14">
                  <c:v>17078416415.530706</c:v>
                </c:pt>
                <c:pt idx="15">
                  <c:v>16975514981.942307</c:v>
                </c:pt>
                <c:pt idx="16">
                  <c:v>18336368276.396313</c:v>
                </c:pt>
                <c:pt idx="17">
                  <c:v>17272908797.234131</c:v>
                </c:pt>
                <c:pt idx="18">
                  <c:v>18005490572.832581</c:v>
                </c:pt>
                <c:pt idx="19">
                  <c:v>18573805333.297714</c:v>
                </c:pt>
                <c:pt idx="20">
                  <c:v>16311897169.59499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1379856"/>
        <c:axId val="451380248"/>
      </c:barChart>
      <c:lineChart>
        <c:grouping val="standard"/>
        <c:varyColors val="0"/>
        <c:ser>
          <c:idx val="11"/>
          <c:order val="11"/>
          <c:tx>
            <c:strRef>
              <c:f>'Apertura '!$M$57</c:f>
              <c:strCache>
                <c:ptCount val="1"/>
                <c:pt idx="0">
                  <c:v>Porcentaje de 
Exportaciones del PIB a Colombia (1)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'!$A$58:$A$78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'!$M$58:$M$78</c:f>
              <c:numCache>
                <c:formatCode>0.0000%</c:formatCode>
                <c:ptCount val="21"/>
                <c:pt idx="0">
                  <c:v>8.52322175602949E-6</c:v>
                </c:pt>
                <c:pt idx="1">
                  <c:v>8.6189311098095863E-6</c:v>
                </c:pt>
                <c:pt idx="2">
                  <c:v>1.1176586130526518E-5</c:v>
                </c:pt>
                <c:pt idx="3">
                  <c:v>1.0852259909898537E-5</c:v>
                </c:pt>
                <c:pt idx="4">
                  <c:v>6.1565302337584631E-6</c:v>
                </c:pt>
                <c:pt idx="5">
                  <c:v>1.0584964685774697E-5</c:v>
                </c:pt>
                <c:pt idx="6">
                  <c:v>1.1168671561079934E-5</c:v>
                </c:pt>
                <c:pt idx="7">
                  <c:v>7.4059202850103036E-6</c:v>
                </c:pt>
                <c:pt idx="8">
                  <c:v>7.6332921732539385E-6</c:v>
                </c:pt>
                <c:pt idx="9">
                  <c:v>5.2088275902121355E-6</c:v>
                </c:pt>
                <c:pt idx="10">
                  <c:v>6.7037931194213813E-6</c:v>
                </c:pt>
                <c:pt idx="11">
                  <c:v>6.761392150863843E-6</c:v>
                </c:pt>
                <c:pt idx="12">
                  <c:v>4.9636729503461586E-6</c:v>
                </c:pt>
                <c:pt idx="13">
                  <c:v>7.2073650705204826E-6</c:v>
                </c:pt>
                <c:pt idx="14">
                  <c:v>4.3699359580043856E-6</c:v>
                </c:pt>
                <c:pt idx="15">
                  <c:v>5.1919848142312779E-6</c:v>
                </c:pt>
                <c:pt idx="16">
                  <c:v>6.0142562767982044E-6</c:v>
                </c:pt>
                <c:pt idx="17">
                  <c:v>7.2209624600097601E-6</c:v>
                </c:pt>
                <c:pt idx="18">
                  <c:v>7.6636427895056294E-6</c:v>
                </c:pt>
                <c:pt idx="19">
                  <c:v>9.4913624772388095E-6</c:v>
                </c:pt>
                <c:pt idx="20">
                  <c:v>1.1263567081729087E-5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'Apertura '!$N$57</c:f>
              <c:strCache>
                <c:ptCount val="1"/>
                <c:pt idx="0">
                  <c:v>Porcentaje de 
Exportaciones del PIB a Colombia (2)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'!$A$58:$A$78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'!$N$58:$N$78</c:f>
              <c:numCache>
                <c:formatCode>0.0000%</c:formatCode>
                <c:ptCount val="21"/>
                <c:pt idx="0">
                  <c:v>1.3436353208758643E-5</c:v>
                </c:pt>
                <c:pt idx="1">
                  <c:v>1.3143412719311539E-5</c:v>
                </c:pt>
                <c:pt idx="2">
                  <c:v>1.4104851656825084E-5</c:v>
                </c:pt>
                <c:pt idx="3">
                  <c:v>1.6857222144509193E-5</c:v>
                </c:pt>
                <c:pt idx="4">
                  <c:v>1.7076579961590661E-5</c:v>
                </c:pt>
                <c:pt idx="5">
                  <c:v>1.6258708566206102E-5</c:v>
                </c:pt>
                <c:pt idx="6">
                  <c:v>1.8677158651630212E-5</c:v>
                </c:pt>
                <c:pt idx="7">
                  <c:v>1.735617647460559E-5</c:v>
                </c:pt>
                <c:pt idx="8">
                  <c:v>1.4061711120434617E-5</c:v>
                </c:pt>
                <c:pt idx="9">
                  <c:v>1.238198696278812E-5</c:v>
                </c:pt>
                <c:pt idx="10">
                  <c:v>1.429712219372403E-5</c:v>
                </c:pt>
                <c:pt idx="11">
                  <c:v>1.5412343142145406E-5</c:v>
                </c:pt>
                <c:pt idx="12">
                  <c:v>1.7794605887050153E-5</c:v>
                </c:pt>
                <c:pt idx="13">
                  <c:v>1.9160107715165905E-5</c:v>
                </c:pt>
                <c:pt idx="14">
                  <c:v>2.203441758556665E-5</c:v>
                </c:pt>
                <c:pt idx="15">
                  <c:v>1.7884561695062207E-5</c:v>
                </c:pt>
                <c:pt idx="16">
                  <c:v>1.9039024180671109E-5</c:v>
                </c:pt>
                <c:pt idx="17">
                  <c:v>2.5637588561279857E-5</c:v>
                </c:pt>
                <c:pt idx="18">
                  <c:v>2.643919237159162E-5</c:v>
                </c:pt>
                <c:pt idx="19">
                  <c:v>2.714541478994182E-5</c:v>
                </c:pt>
                <c:pt idx="20">
                  <c:v>3.4968376766328187E-5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'Apertura '!$O$57</c:f>
              <c:strCache>
                <c:ptCount val="1"/>
                <c:pt idx="0">
                  <c:v>Porcentaje de 
Exportaciones del PIB a Colombia (3)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'!$A$58:$A$78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'!$O$58:$O$78</c:f>
              <c:numCache>
                <c:formatCode>0.0000%</c:formatCode>
                <c:ptCount val="21"/>
                <c:pt idx="0">
                  <c:v>3.289294608430831E-5</c:v>
                </c:pt>
                <c:pt idx="1">
                  <c:v>3.2175811339814299E-5</c:v>
                </c:pt>
                <c:pt idx="2">
                  <c:v>3.5367072387084759E-5</c:v>
                </c:pt>
                <c:pt idx="3">
                  <c:v>3.2702688039804302E-5</c:v>
                </c:pt>
                <c:pt idx="4">
                  <c:v>3.7219538593120892E-5</c:v>
                </c:pt>
                <c:pt idx="5">
                  <c:v>2.471737137196663E-5</c:v>
                </c:pt>
                <c:pt idx="6">
                  <c:v>2.6319750847589199E-5</c:v>
                </c:pt>
                <c:pt idx="7">
                  <c:v>2.1676247791538926E-5</c:v>
                </c:pt>
                <c:pt idx="8">
                  <c:v>1.6863328975221384E-5</c:v>
                </c:pt>
                <c:pt idx="9">
                  <c:v>1.5216983821245758E-5</c:v>
                </c:pt>
                <c:pt idx="10">
                  <c:v>1.6318198420867673E-5</c:v>
                </c:pt>
                <c:pt idx="11">
                  <c:v>1.8033429436760161E-5</c:v>
                </c:pt>
                <c:pt idx="12">
                  <c:v>1.6169950164674558E-5</c:v>
                </c:pt>
                <c:pt idx="13">
                  <c:v>1.5161783000431349E-5</c:v>
                </c:pt>
                <c:pt idx="14">
                  <c:v>2.0058378169563732E-5</c:v>
                </c:pt>
                <c:pt idx="15">
                  <c:v>1.6721084356023612E-5</c:v>
                </c:pt>
                <c:pt idx="16">
                  <c:v>1.6956662863291188E-5</c:v>
                </c:pt>
                <c:pt idx="17">
                  <c:v>2.4171198140457637E-5</c:v>
                </c:pt>
                <c:pt idx="18">
                  <c:v>2.7180889019399148E-5</c:v>
                </c:pt>
                <c:pt idx="19">
                  <c:v>2.8155007098222496E-5</c:v>
                </c:pt>
                <c:pt idx="20">
                  <c:v>2.8089093821290704E-5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'Apertura '!$P$57</c:f>
              <c:strCache>
                <c:ptCount val="1"/>
                <c:pt idx="0">
                  <c:v>Porcentaje de 
Exportaciones del PIB a Colombia (4)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'!$A$58:$A$78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'!$P$58:$P$78</c:f>
              <c:numCache>
                <c:formatCode>0.0000%</c:formatCode>
                <c:ptCount val="21"/>
                <c:pt idx="0">
                  <c:v>6.5962082087796326E-6</c:v>
                </c:pt>
                <c:pt idx="1">
                  <c:v>6.4523971291545957E-6</c:v>
                </c:pt>
                <c:pt idx="2">
                  <c:v>6.1728369569374929E-6</c:v>
                </c:pt>
                <c:pt idx="3">
                  <c:v>6.6134639523650534E-6</c:v>
                </c:pt>
                <c:pt idx="4">
                  <c:v>6.9722043516709493E-6</c:v>
                </c:pt>
                <c:pt idx="5">
                  <c:v>5.9990535710996239E-6</c:v>
                </c:pt>
                <c:pt idx="6">
                  <c:v>7.0828499395237215E-6</c:v>
                </c:pt>
                <c:pt idx="7">
                  <c:v>6.8460515979928014E-6</c:v>
                </c:pt>
                <c:pt idx="8">
                  <c:v>5.273218938328374E-6</c:v>
                </c:pt>
                <c:pt idx="9">
                  <c:v>3.8380612828167774E-6</c:v>
                </c:pt>
                <c:pt idx="10">
                  <c:v>3.8750211144471465E-6</c:v>
                </c:pt>
                <c:pt idx="11">
                  <c:v>3.7692880753333076E-6</c:v>
                </c:pt>
                <c:pt idx="12">
                  <c:v>3.7003129695688537E-6</c:v>
                </c:pt>
                <c:pt idx="13">
                  <c:v>5.2039226014071056E-6</c:v>
                </c:pt>
                <c:pt idx="14">
                  <c:v>6.7775104660605692E-6</c:v>
                </c:pt>
                <c:pt idx="15">
                  <c:v>5.5843925265796793E-6</c:v>
                </c:pt>
                <c:pt idx="16">
                  <c:v>5.2730933161101722E-6</c:v>
                </c:pt>
                <c:pt idx="17">
                  <c:v>7.570259447032937E-6</c:v>
                </c:pt>
                <c:pt idx="18">
                  <c:v>6.5888736283032854E-6</c:v>
                </c:pt>
                <c:pt idx="19">
                  <c:v>6.9628530976446118E-6</c:v>
                </c:pt>
                <c:pt idx="20">
                  <c:v>8.5666023729273893E-6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'Apertura '!$Q$57</c:f>
              <c:strCache>
                <c:ptCount val="1"/>
                <c:pt idx="0">
                  <c:v>Porcentaje de 
Exportaciones del PIB a Colombia (5)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'!$A$58:$A$78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'!$Q$58:$Q$78</c:f>
              <c:numCache>
                <c:formatCode>0.0000%</c:formatCode>
                <c:ptCount val="21"/>
                <c:pt idx="0">
                  <c:v>2.2352676263300142E-5</c:v>
                </c:pt>
                <c:pt idx="1">
                  <c:v>2.1865341357519652E-5</c:v>
                </c:pt>
                <c:pt idx="2">
                  <c:v>2.4697111023797294E-5</c:v>
                </c:pt>
                <c:pt idx="3">
                  <c:v>2.3907218516532434E-5</c:v>
                </c:pt>
                <c:pt idx="4">
                  <c:v>2.0643552705110404E-5</c:v>
                </c:pt>
                <c:pt idx="5">
                  <c:v>1.5277360181259671E-5</c:v>
                </c:pt>
                <c:pt idx="6">
                  <c:v>1.6656437237626331E-5</c:v>
                </c:pt>
                <c:pt idx="7">
                  <c:v>1.5970039816285317E-5</c:v>
                </c:pt>
                <c:pt idx="8">
                  <c:v>1.2115065348296771E-5</c:v>
                </c:pt>
                <c:pt idx="9">
                  <c:v>1.1775862230303416E-5</c:v>
                </c:pt>
                <c:pt idx="10">
                  <c:v>1.2973434487551614E-5</c:v>
                </c:pt>
                <c:pt idx="11">
                  <c:v>1.6059747119336442E-5</c:v>
                </c:pt>
                <c:pt idx="12">
                  <c:v>1.5154586455309134E-5</c:v>
                </c:pt>
                <c:pt idx="13">
                  <c:v>1.7858564600483622E-5</c:v>
                </c:pt>
                <c:pt idx="14">
                  <c:v>2.2847257292846306E-5</c:v>
                </c:pt>
                <c:pt idx="15">
                  <c:v>1.7610251784290522E-5</c:v>
                </c:pt>
                <c:pt idx="16">
                  <c:v>2.0584403536760757E-5</c:v>
                </c:pt>
                <c:pt idx="17">
                  <c:v>2.6953611025523978E-5</c:v>
                </c:pt>
                <c:pt idx="18">
                  <c:v>3.058125441085253E-5</c:v>
                </c:pt>
                <c:pt idx="19">
                  <c:v>3.2978619459410791E-5</c:v>
                </c:pt>
                <c:pt idx="20">
                  <c:v>3.9094777349913479E-5</c:v>
                </c:pt>
              </c:numCache>
            </c:numRef>
          </c:val>
          <c:smooth val="0"/>
        </c:ser>
        <c:ser>
          <c:idx val="16"/>
          <c:order val="16"/>
          <c:tx>
            <c:strRef>
              <c:f>'Apertura '!$R$57</c:f>
              <c:strCache>
                <c:ptCount val="1"/>
                <c:pt idx="0">
                  <c:v>Porcentaje de 
Exportaciones del PIB a Colombia (6)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'!$A$58:$A$78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'!$R$58:$R$78</c:f>
              <c:numCache>
                <c:formatCode>0.0000%</c:formatCode>
                <c:ptCount val="21"/>
                <c:pt idx="0">
                  <c:v>1.1887915292795259E-5</c:v>
                </c:pt>
                <c:pt idx="1">
                  <c:v>1.1628733975493547E-5</c:v>
                </c:pt>
                <c:pt idx="2">
                  <c:v>9.5345483342999853E-6</c:v>
                </c:pt>
                <c:pt idx="3">
                  <c:v>1.0246473562710018E-5</c:v>
                </c:pt>
                <c:pt idx="4">
                  <c:v>7.9216767149068918E-6</c:v>
                </c:pt>
                <c:pt idx="5">
                  <c:v>4.7730443381858852E-6</c:v>
                </c:pt>
                <c:pt idx="6">
                  <c:v>5.7994567300535296E-6</c:v>
                </c:pt>
                <c:pt idx="7">
                  <c:v>6.2602455260136736E-6</c:v>
                </c:pt>
                <c:pt idx="8">
                  <c:v>6.1331741897890022E-6</c:v>
                </c:pt>
                <c:pt idx="9">
                  <c:v>4.4565059121703365E-6</c:v>
                </c:pt>
                <c:pt idx="10">
                  <c:v>7.7625768939572378E-6</c:v>
                </c:pt>
                <c:pt idx="11">
                  <c:v>7.3956553723610297E-6</c:v>
                </c:pt>
                <c:pt idx="12">
                  <c:v>8.4818650851967932E-6</c:v>
                </c:pt>
                <c:pt idx="13">
                  <c:v>1.1559679142173428E-5</c:v>
                </c:pt>
                <c:pt idx="14">
                  <c:v>1.5855224653836007E-5</c:v>
                </c:pt>
                <c:pt idx="15">
                  <c:v>1.1964285043254793E-5</c:v>
                </c:pt>
                <c:pt idx="16">
                  <c:v>1.5726579094247647E-5</c:v>
                </c:pt>
                <c:pt idx="17">
                  <c:v>2.7353100427164594E-5</c:v>
                </c:pt>
                <c:pt idx="18">
                  <c:v>2.4251909062609035E-5</c:v>
                </c:pt>
                <c:pt idx="19">
                  <c:v>2.4384114879682988E-5</c:v>
                </c:pt>
                <c:pt idx="20">
                  <c:v>2.8460696887260164E-5</c:v>
                </c:pt>
              </c:numCache>
            </c:numRef>
          </c:val>
          <c:smooth val="0"/>
        </c:ser>
        <c:ser>
          <c:idx val="17"/>
          <c:order val="17"/>
          <c:tx>
            <c:strRef>
              <c:f>'Apertura '!$S$57</c:f>
              <c:strCache>
                <c:ptCount val="1"/>
                <c:pt idx="0">
                  <c:v>Porcentaje de 
Exportaciones del PIB a Colombia (7)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'!$A$58:$A$78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'!$S$58:$S$78</c:f>
              <c:numCache>
                <c:formatCode>0.0000%</c:formatCode>
                <c:ptCount val="21"/>
                <c:pt idx="0">
                  <c:v>3.1514867030735487E-5</c:v>
                </c:pt>
                <c:pt idx="1">
                  <c:v>3.0827777280309305E-5</c:v>
                </c:pt>
                <c:pt idx="2">
                  <c:v>3.0518421921940739E-5</c:v>
                </c:pt>
                <c:pt idx="3">
                  <c:v>3.3078354760856126E-5</c:v>
                </c:pt>
                <c:pt idx="4">
                  <c:v>3.4355583451342197E-5</c:v>
                </c:pt>
                <c:pt idx="5">
                  <c:v>3.1165120951181488E-5</c:v>
                </c:pt>
                <c:pt idx="6">
                  <c:v>3.3573828305404983E-5</c:v>
                </c:pt>
                <c:pt idx="7">
                  <c:v>3.2167526359932737E-5</c:v>
                </c:pt>
                <c:pt idx="8">
                  <c:v>2.7517635973334353E-5</c:v>
                </c:pt>
                <c:pt idx="9">
                  <c:v>2.6185570300424707E-5</c:v>
                </c:pt>
                <c:pt idx="10">
                  <c:v>2.6686943524394531E-5</c:v>
                </c:pt>
                <c:pt idx="11">
                  <c:v>2.8807867321384689E-5</c:v>
                </c:pt>
                <c:pt idx="12">
                  <c:v>2.8084246696099174E-5</c:v>
                </c:pt>
                <c:pt idx="13">
                  <c:v>3.0163863428966182E-5</c:v>
                </c:pt>
                <c:pt idx="14">
                  <c:v>4.0146654368755997E-5</c:v>
                </c:pt>
                <c:pt idx="15">
                  <c:v>3.713597553126312E-5</c:v>
                </c:pt>
                <c:pt idx="16">
                  <c:v>3.8846334413828105E-5</c:v>
                </c:pt>
                <c:pt idx="17">
                  <c:v>5.1512343603787015E-5</c:v>
                </c:pt>
                <c:pt idx="18">
                  <c:v>5.3924650210030573E-5</c:v>
                </c:pt>
                <c:pt idx="19">
                  <c:v>4.8060094416931824E-5</c:v>
                </c:pt>
                <c:pt idx="20">
                  <c:v>5.5254181878978739E-5</c:v>
                </c:pt>
              </c:numCache>
            </c:numRef>
          </c:val>
          <c:smooth val="0"/>
        </c:ser>
        <c:ser>
          <c:idx val="18"/>
          <c:order val="18"/>
          <c:tx>
            <c:strRef>
              <c:f>'Apertura '!$T$57</c:f>
              <c:strCache>
                <c:ptCount val="1"/>
                <c:pt idx="0">
                  <c:v>Porcentaje de 
Exportaciones del PIB a Colombia (8)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'!$A$58:$A$78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'!$T$58:$T$78</c:f>
              <c:numCache>
                <c:formatCode>0.0000%</c:formatCode>
                <c:ptCount val="21"/>
                <c:pt idx="0">
                  <c:v>7.928985947706739E-5</c:v>
                </c:pt>
                <c:pt idx="1">
                  <c:v>7.7561175370410886E-5</c:v>
                </c:pt>
                <c:pt idx="2">
                  <c:v>9.1471353916060716E-5</c:v>
                </c:pt>
                <c:pt idx="3">
                  <c:v>7.1104421475394057E-5</c:v>
                </c:pt>
                <c:pt idx="4">
                  <c:v>7.2320813111661781E-5</c:v>
                </c:pt>
                <c:pt idx="5">
                  <c:v>4.9754978662275871E-5</c:v>
                </c:pt>
                <c:pt idx="6">
                  <c:v>4.0834123089638033E-5</c:v>
                </c:pt>
                <c:pt idx="7">
                  <c:v>5.3329699678625819E-5</c:v>
                </c:pt>
                <c:pt idx="8">
                  <c:v>3.3798349581091231E-5</c:v>
                </c:pt>
                <c:pt idx="9">
                  <c:v>3.571085912178729E-5</c:v>
                </c:pt>
                <c:pt idx="10">
                  <c:v>3.8977939464807214E-5</c:v>
                </c:pt>
                <c:pt idx="11">
                  <c:v>4.0870594380158888E-5</c:v>
                </c:pt>
                <c:pt idx="12">
                  <c:v>4.4557631646132101E-5</c:v>
                </c:pt>
                <c:pt idx="13">
                  <c:v>5.9431919923197656E-5</c:v>
                </c:pt>
                <c:pt idx="14">
                  <c:v>7.269817375286305E-5</c:v>
                </c:pt>
                <c:pt idx="15">
                  <c:v>6.5175484170990923E-5</c:v>
                </c:pt>
                <c:pt idx="16">
                  <c:v>6.5227859190612893E-5</c:v>
                </c:pt>
                <c:pt idx="17">
                  <c:v>9.5247295247887924E-5</c:v>
                </c:pt>
                <c:pt idx="18">
                  <c:v>9.9483984218831729E-5</c:v>
                </c:pt>
                <c:pt idx="19">
                  <c:v>9.7968323579760948E-5</c:v>
                </c:pt>
                <c:pt idx="20">
                  <c:v>1.097171614921624E-4</c:v>
                </c:pt>
              </c:numCache>
            </c:numRef>
          </c:val>
          <c:smooth val="0"/>
        </c:ser>
        <c:ser>
          <c:idx val="19"/>
          <c:order val="19"/>
          <c:tx>
            <c:strRef>
              <c:f>'Apertura '!$U$57</c:f>
              <c:strCache>
                <c:ptCount val="1"/>
                <c:pt idx="0">
                  <c:v>Porcentaje de 
Exportaciones del PIB a Colombia (9)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'!$A$58:$A$78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'!$U$58:$U$78</c:f>
              <c:numCache>
                <c:formatCode>0.0000%</c:formatCode>
                <c:ptCount val="21"/>
                <c:pt idx="0">
                  <c:v>4.1081200738953057E-5</c:v>
                </c:pt>
                <c:pt idx="1">
                  <c:v>4.0185544985895085E-5</c:v>
                </c:pt>
                <c:pt idx="2">
                  <c:v>4.3643800272480759E-5</c:v>
                </c:pt>
                <c:pt idx="3">
                  <c:v>4.7077259180604777E-5</c:v>
                </c:pt>
                <c:pt idx="4">
                  <c:v>5.6418369682342709E-5</c:v>
                </c:pt>
                <c:pt idx="5">
                  <c:v>3.0102108789275525E-5</c:v>
                </c:pt>
                <c:pt idx="6">
                  <c:v>1.6448568724549282E-5</c:v>
                </c:pt>
                <c:pt idx="7">
                  <c:v>1.7807652973995608E-5</c:v>
                </c:pt>
                <c:pt idx="8">
                  <c:v>1.1128910421638302E-5</c:v>
                </c:pt>
                <c:pt idx="9">
                  <c:v>1.4757461106182909E-5</c:v>
                </c:pt>
                <c:pt idx="10">
                  <c:v>1.6752493937237104E-5</c:v>
                </c:pt>
                <c:pt idx="11">
                  <c:v>3.3848412094342224E-5</c:v>
                </c:pt>
                <c:pt idx="12">
                  <c:v>2.5767947452016388E-5</c:v>
                </c:pt>
                <c:pt idx="13">
                  <c:v>2.1878439013506097E-5</c:v>
                </c:pt>
                <c:pt idx="14">
                  <c:v>3.1827572871785422E-5</c:v>
                </c:pt>
                <c:pt idx="15">
                  <c:v>2.0810452370710921E-5</c:v>
                </c:pt>
                <c:pt idx="16">
                  <c:v>2.7576960626980748E-5</c:v>
                </c:pt>
                <c:pt idx="17">
                  <c:v>2.9377965805114167E-5</c:v>
                </c:pt>
                <c:pt idx="18">
                  <c:v>2.5388430887283802E-5</c:v>
                </c:pt>
                <c:pt idx="19">
                  <c:v>3.0653415376294015E-5</c:v>
                </c:pt>
                <c:pt idx="20">
                  <c:v>3.2580944293262463E-5</c:v>
                </c:pt>
              </c:numCache>
            </c:numRef>
          </c:val>
          <c:smooth val="0"/>
        </c:ser>
        <c:ser>
          <c:idx val="20"/>
          <c:order val="20"/>
          <c:tx>
            <c:strRef>
              <c:f>'Apertura '!$V$57</c:f>
              <c:strCache>
                <c:ptCount val="1"/>
                <c:pt idx="0">
                  <c:v>Porcentaje de 
Exportaciones del PIB a Colombia (10)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'!$A$58:$A$78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'!$V$58:$V$78</c:f>
              <c:numCache>
                <c:formatCode>0.0000%</c:formatCode>
                <c:ptCount val="21"/>
                <c:pt idx="0">
                  <c:v>2.0481489005477854E-5</c:v>
                </c:pt>
                <c:pt idx="1">
                  <c:v>2.0034949879819927E-5</c:v>
                </c:pt>
                <c:pt idx="2">
                  <c:v>2.3097308124612545E-5</c:v>
                </c:pt>
                <c:pt idx="3">
                  <c:v>3.6222335621484468E-5</c:v>
                </c:pt>
                <c:pt idx="4">
                  <c:v>4.3033663638772563E-5</c:v>
                </c:pt>
                <c:pt idx="5">
                  <c:v>3.1848373188308866E-5</c:v>
                </c:pt>
                <c:pt idx="6">
                  <c:v>3.8106162713325551E-5</c:v>
                </c:pt>
                <c:pt idx="7">
                  <c:v>3.7828287086261161E-5</c:v>
                </c:pt>
                <c:pt idx="8">
                  <c:v>2.1572097937932273E-5</c:v>
                </c:pt>
                <c:pt idx="9">
                  <c:v>2.8106567004667022E-5</c:v>
                </c:pt>
                <c:pt idx="10">
                  <c:v>2.0448841677408449E-5</c:v>
                </c:pt>
                <c:pt idx="11">
                  <c:v>1.8836688557492586E-5</c:v>
                </c:pt>
                <c:pt idx="12">
                  <c:v>2.8914018470151838E-5</c:v>
                </c:pt>
                <c:pt idx="13">
                  <c:v>2.6996377193528033E-5</c:v>
                </c:pt>
                <c:pt idx="14">
                  <c:v>7.0838305822068558E-5</c:v>
                </c:pt>
                <c:pt idx="15">
                  <c:v>1.0485042544472771E-4</c:v>
                </c:pt>
                <c:pt idx="16">
                  <c:v>9.3240164585961757E-5</c:v>
                </c:pt>
                <c:pt idx="17">
                  <c:v>1.3861810006102733E-4</c:v>
                </c:pt>
                <c:pt idx="18">
                  <c:v>1.0238268107959653E-4</c:v>
                </c:pt>
                <c:pt idx="19">
                  <c:v>1.2220271970498844E-4</c:v>
                </c:pt>
                <c:pt idx="20">
                  <c:v>1.870771513744019E-4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81032"/>
        <c:axId val="451380640"/>
      </c:lineChart>
      <c:catAx>
        <c:axId val="45137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380248"/>
        <c:crosses val="autoZero"/>
        <c:auto val="1"/>
        <c:lblAlgn val="ctr"/>
        <c:lblOffset val="100"/>
        <c:noMultiLvlLbl val="0"/>
      </c:catAx>
      <c:valAx>
        <c:axId val="451380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379856"/>
        <c:crosses val="autoZero"/>
        <c:crossBetween val="between"/>
      </c:valAx>
      <c:valAx>
        <c:axId val="451380640"/>
        <c:scaling>
          <c:orientation val="minMax"/>
        </c:scaling>
        <c:delete val="0"/>
        <c:axPos val="r"/>
        <c:numFmt formatCode="0.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381032"/>
        <c:crosses val="max"/>
        <c:crossBetween val="between"/>
      </c:valAx>
      <c:catAx>
        <c:axId val="451381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51380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1'!$D$5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1'!$A$6:$A$26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1'!$D$6:$D$26</c:f>
              <c:numCache>
                <c:formatCode>"$"\ #,##0.00000</c:formatCode>
                <c:ptCount val="21"/>
                <c:pt idx="0">
                  <c:v>52.759492801380347</c:v>
                </c:pt>
                <c:pt idx="1">
                  <c:v>52.850517428657362</c:v>
                </c:pt>
                <c:pt idx="2">
                  <c:v>60.373593809930824</c:v>
                </c:pt>
                <c:pt idx="3">
                  <c:v>55.911290563788867</c:v>
                </c:pt>
                <c:pt idx="4">
                  <c:v>41.734434304591616</c:v>
                </c:pt>
                <c:pt idx="5">
                  <c:v>36.512352364948967</c:v>
                </c:pt>
                <c:pt idx="6">
                  <c:v>33.819886762582051</c:v>
                </c:pt>
                <c:pt idx="7">
                  <c:v>30.908937355681832</c:v>
                </c:pt>
                <c:pt idx="8">
                  <c:v>34.284110961995495</c:v>
                </c:pt>
                <c:pt idx="9">
                  <c:v>39.677257359827017</c:v>
                </c:pt>
                <c:pt idx="10">
                  <c:v>49.506808174071082</c:v>
                </c:pt>
                <c:pt idx="11">
                  <c:v>56.852918433590084</c:v>
                </c:pt>
                <c:pt idx="12">
                  <c:v>70.424427917553729</c:v>
                </c:pt>
                <c:pt idx="13">
                  <c:v>82.12875955709309</c:v>
                </c:pt>
                <c:pt idx="14">
                  <c:v>89.527107840417017</c:v>
                </c:pt>
                <c:pt idx="15">
                  <c:v>88.860088591449227</c:v>
                </c:pt>
                <c:pt idx="16">
                  <c:v>166.04367087468083</c:v>
                </c:pt>
                <c:pt idx="17">
                  <c:v>171.68963988378042</c:v>
                </c:pt>
                <c:pt idx="18">
                  <c:v>174.89859966946008</c:v>
                </c:pt>
                <c:pt idx="19">
                  <c:v>177.32765848666142</c:v>
                </c:pt>
                <c:pt idx="20">
                  <c:v>104.45842466937761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1'!$D$31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 Per Cápita 1'!$A$6:$A$26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1'!$D$32:$D$52</c:f>
              <c:numCache>
                <c:formatCode>"$"\ #,##0.0000</c:formatCode>
                <c:ptCount val="21"/>
                <c:pt idx="0">
                  <c:v>2.1859382415500521</c:v>
                </c:pt>
                <c:pt idx="1">
                  <c:v>2.2243808653188171</c:v>
                </c:pt>
                <c:pt idx="2">
                  <c:v>2.6826007848546047</c:v>
                </c:pt>
                <c:pt idx="3">
                  <c:v>2.6559398706466664</c:v>
                </c:pt>
                <c:pt idx="4">
                  <c:v>1.4839756050205688</c:v>
                </c:pt>
                <c:pt idx="5">
                  <c:v>2.3376430799589523</c:v>
                </c:pt>
                <c:pt idx="6">
                  <c:v>2.4629949408212339</c:v>
                </c:pt>
                <c:pt idx="7">
                  <c:v>1.758043272656391</c:v>
                </c:pt>
                <c:pt idx="8">
                  <c:v>2.178854986572067</c:v>
                </c:pt>
                <c:pt idx="9">
                  <c:v>1.6959823372506866</c:v>
                </c:pt>
                <c:pt idx="10">
                  <c:v>2.2549356947880224</c:v>
                </c:pt>
                <c:pt idx="11">
                  <c:v>2.3970532292849396</c:v>
                </c:pt>
                <c:pt idx="12">
                  <c:v>2.0092038302973556</c:v>
                </c:pt>
                <c:pt idx="13">
                  <c:v>3.0995447878993985</c:v>
                </c:pt>
                <c:pt idx="14">
                  <c:v>1.6592602048892686</c:v>
                </c:pt>
                <c:pt idx="15">
                  <c:v>1.9366605504458136</c:v>
                </c:pt>
                <c:pt idx="16">
                  <c:v>2.3950607803073374</c:v>
                </c:pt>
                <c:pt idx="17">
                  <c:v>2.677590054816017</c:v>
                </c:pt>
                <c:pt idx="18">
                  <c:v>2.9283628822754921</c:v>
                </c:pt>
                <c:pt idx="19">
                  <c:v>3.6987853392907826</c:v>
                </c:pt>
                <c:pt idx="20">
                  <c:v>3.8115595360950123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1'!$D$56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1'!$A$6:$A$26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1'!$D$57:$D$77</c:f>
              <c:numCache>
                <c:formatCode>"$"\ #,##0.00</c:formatCode>
                <c:ptCount val="21"/>
                <c:pt idx="0">
                  <c:v>54.945431042930409</c:v>
                </c:pt>
                <c:pt idx="1">
                  <c:v>55.074898293976183</c:v>
                </c:pt>
                <c:pt idx="2">
                  <c:v>63.056194594785424</c:v>
                </c:pt>
                <c:pt idx="3">
                  <c:v>58.56723043443553</c:v>
                </c:pt>
                <c:pt idx="4">
                  <c:v>43.218409909612184</c:v>
                </c:pt>
                <c:pt idx="5">
                  <c:v>38.849995444907911</c:v>
                </c:pt>
                <c:pt idx="6">
                  <c:v>36.282881703403291</c:v>
                </c:pt>
                <c:pt idx="7">
                  <c:v>32.66698062833823</c:v>
                </c:pt>
                <c:pt idx="8">
                  <c:v>36.462965948567565</c:v>
                </c:pt>
                <c:pt idx="9">
                  <c:v>41.373239697077707</c:v>
                </c:pt>
                <c:pt idx="10">
                  <c:v>51.761743868859106</c:v>
                </c:pt>
                <c:pt idx="11">
                  <c:v>59.249971662875026</c:v>
                </c:pt>
                <c:pt idx="12">
                  <c:v>72.433631747851081</c:v>
                </c:pt>
                <c:pt idx="13">
                  <c:v>85.22830434499248</c:v>
                </c:pt>
                <c:pt idx="14">
                  <c:v>91.186368045306295</c:v>
                </c:pt>
                <c:pt idx="15">
                  <c:v>90.796749141895035</c:v>
                </c:pt>
                <c:pt idx="16">
                  <c:v>168.43873165498815</c:v>
                </c:pt>
                <c:pt idx="17">
                  <c:v>174.36722993859644</c:v>
                </c:pt>
                <c:pt idx="18">
                  <c:v>177.82696255173559</c:v>
                </c:pt>
                <c:pt idx="19">
                  <c:v>181.02644382595224</c:v>
                </c:pt>
                <c:pt idx="20">
                  <c:v>108.26998420547262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1381816"/>
        <c:axId val="451382208"/>
      </c:lineChart>
      <c:catAx>
        <c:axId val="451381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382208"/>
        <c:crosses val="autoZero"/>
        <c:auto val="1"/>
        <c:lblAlgn val="ctr"/>
        <c:lblOffset val="100"/>
        <c:noMultiLvlLbl val="0"/>
      </c:catAx>
      <c:valAx>
        <c:axId val="451382208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layout>
            <c:manualLayout>
              <c:xMode val="edge"/>
              <c:yMode val="edge"/>
              <c:x val="2.2222157639764661E-2"/>
              <c:y val="0.381739448741014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381816"/>
        <c:crosses val="autoZero"/>
        <c:crossBetween val="between"/>
        <c:majorUnit val="4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UNIÓN EUROPEA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1'!$D$82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 Per Cápita 1'!$A$83:$A$103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1'!$D$83:$D$103</c:f>
              <c:numCache>
                <c:formatCode>"$"\ #,##0.00000</c:formatCode>
                <c:ptCount val="21"/>
                <c:pt idx="0">
                  <c:v>0.16926483534363551</c:v>
                </c:pt>
                <c:pt idx="1">
                  <c:v>0.1747442179780587</c:v>
                </c:pt>
                <c:pt idx="2">
                  <c:v>0.21351914380475825</c:v>
                </c:pt>
                <c:pt idx="3">
                  <c:v>0.21411476245206618</c:v>
                </c:pt>
                <c:pt idx="4">
                  <c:v>0.12105180476041824</c:v>
                </c:pt>
                <c:pt idx="5">
                  <c:v>0.19307914151798972</c:v>
                </c:pt>
                <c:pt idx="6">
                  <c:v>0.20553868789420127</c:v>
                </c:pt>
                <c:pt idx="7">
                  <c:v>0.14815300765729525</c:v>
                </c:pt>
                <c:pt idx="8">
                  <c:v>0.1852356930197015</c:v>
                </c:pt>
                <c:pt idx="9">
                  <c:v>0.14538955543661058</c:v>
                </c:pt>
                <c:pt idx="10">
                  <c:v>0.19490295852304509</c:v>
                </c:pt>
                <c:pt idx="11">
                  <c:v>0.20889724187419684</c:v>
                </c:pt>
                <c:pt idx="12">
                  <c:v>0.17654597584505685</c:v>
                </c:pt>
                <c:pt idx="13">
                  <c:v>0.27456604888054631</c:v>
                </c:pt>
                <c:pt idx="14">
                  <c:v>0.14828143796614848</c:v>
                </c:pt>
                <c:pt idx="15">
                  <c:v>0.17473132970895239</c:v>
                </c:pt>
                <c:pt idx="16">
                  <c:v>0.21814801069777973</c:v>
                </c:pt>
                <c:pt idx="17">
                  <c:v>0.24693600848111674</c:v>
                </c:pt>
                <c:pt idx="18">
                  <c:v>0.27160202109517811</c:v>
                </c:pt>
                <c:pt idx="19">
                  <c:v>0.34679363601552798</c:v>
                </c:pt>
                <c:pt idx="20">
                  <c:v>0.36048960865357693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1'!$D$108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1'!$A$83:$A$103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1'!$D$109:$D$129</c:f>
              <c:numCache>
                <c:formatCode>"$"\ #,##0.00000</c:formatCode>
                <c:ptCount val="21"/>
                <c:pt idx="0">
                  <c:v>4.0853518604015369</c:v>
                </c:pt>
                <c:pt idx="1">
                  <c:v>4.1518619773250061</c:v>
                </c:pt>
                <c:pt idx="2">
                  <c:v>4.8053807079652229</c:v>
                </c:pt>
                <c:pt idx="3">
                  <c:v>4.5074185713923196</c:v>
                </c:pt>
                <c:pt idx="4">
                  <c:v>3.4043878997295929</c:v>
                </c:pt>
                <c:pt idx="5">
                  <c:v>3.015761349483034</c:v>
                </c:pt>
                <c:pt idx="6">
                  <c:v>2.8222937183922188</c:v>
                </c:pt>
                <c:pt idx="7">
                  <c:v>2.6047436396807071</c:v>
                </c:pt>
                <c:pt idx="8">
                  <c:v>2.9146689856587793</c:v>
                </c:pt>
                <c:pt idx="9">
                  <c:v>3.4013672676807829</c:v>
                </c:pt>
                <c:pt idx="10">
                  <c:v>4.2790680915920278</c:v>
                </c:pt>
                <c:pt idx="11">
                  <c:v>4.9545907901338033</c:v>
                </c:pt>
                <c:pt idx="12">
                  <c:v>6.1880975750450968</c:v>
                </c:pt>
                <c:pt idx="13">
                  <c:v>7.2751873433433181</c:v>
                </c:pt>
                <c:pt idx="14">
                  <c:v>8.0006790064692765</c:v>
                </c:pt>
                <c:pt idx="15">
                  <c:v>8.0172239962573943</c:v>
                </c:pt>
                <c:pt idx="16">
                  <c:v>15.123664830593745</c:v>
                </c:pt>
                <c:pt idx="17">
                  <c:v>15.833773468871895</c:v>
                </c:pt>
                <c:pt idx="18">
                  <c:v>16.221627942514296</c:v>
                </c:pt>
                <c:pt idx="19">
                  <c:v>16.62602660377706</c:v>
                </c:pt>
                <c:pt idx="20">
                  <c:v>9.8794669932434758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1'!$D$133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1'!$A$83:$A$103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1'!$D$134:$D$154</c:f>
              <c:numCache>
                <c:formatCode>"$"\ #,##0.0000</c:formatCode>
                <c:ptCount val="21"/>
                <c:pt idx="0">
                  <c:v>4.2546166957451721</c:v>
                </c:pt>
                <c:pt idx="1">
                  <c:v>4.3266061953030643</c:v>
                </c:pt>
                <c:pt idx="2">
                  <c:v>5.0188998517699801</c:v>
                </c:pt>
                <c:pt idx="3">
                  <c:v>4.7215333338443859</c:v>
                </c:pt>
                <c:pt idx="4">
                  <c:v>3.5254397044900112</c:v>
                </c:pt>
                <c:pt idx="5">
                  <c:v>3.2088404910010242</c:v>
                </c:pt>
                <c:pt idx="6">
                  <c:v>3.0278324062864197</c:v>
                </c:pt>
                <c:pt idx="7">
                  <c:v>2.7528966473380021</c:v>
                </c:pt>
                <c:pt idx="8">
                  <c:v>3.099904678678481</c:v>
                </c:pt>
                <c:pt idx="9">
                  <c:v>3.5467568231173936</c:v>
                </c:pt>
                <c:pt idx="10">
                  <c:v>4.4739710501150727</c:v>
                </c:pt>
                <c:pt idx="11">
                  <c:v>5.1634880320079999</c:v>
                </c:pt>
                <c:pt idx="12">
                  <c:v>6.3646435508901531</c:v>
                </c:pt>
                <c:pt idx="13">
                  <c:v>7.5497533922238649</c:v>
                </c:pt>
                <c:pt idx="14">
                  <c:v>8.1489604444354242</c:v>
                </c:pt>
                <c:pt idx="15">
                  <c:v>8.1919553259663473</c:v>
                </c:pt>
                <c:pt idx="16">
                  <c:v>15.341812841291524</c:v>
                </c:pt>
                <c:pt idx="17">
                  <c:v>16.080709477353011</c:v>
                </c:pt>
                <c:pt idx="18">
                  <c:v>16.493229963609473</c:v>
                </c:pt>
                <c:pt idx="19">
                  <c:v>16.97282023979259</c:v>
                </c:pt>
                <c:pt idx="20">
                  <c:v>10.239956601897052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1382992"/>
        <c:axId val="451383384"/>
      </c:lineChart>
      <c:catAx>
        <c:axId val="451382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383384"/>
        <c:crosses val="autoZero"/>
        <c:auto val="1"/>
        <c:lblAlgn val="ctr"/>
        <c:lblOffset val="100"/>
        <c:noMultiLvlLbl val="0"/>
      </c:catAx>
      <c:valAx>
        <c:axId val="451383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382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2'!$D$5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2'!$A$6:$A$26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2'!$D$6:$D$26</c:f>
              <c:numCache>
                <c:formatCode>"$"\ #,##0.00000</c:formatCode>
                <c:ptCount val="21"/>
                <c:pt idx="0">
                  <c:v>1.7625735398822762</c:v>
                </c:pt>
                <c:pt idx="1">
                  <c:v>1.3487564506193515</c:v>
                </c:pt>
                <c:pt idx="2">
                  <c:v>1.8408414903204398</c:v>
                </c:pt>
                <c:pt idx="3">
                  <c:v>2.6035575178075714</c:v>
                </c:pt>
                <c:pt idx="4">
                  <c:v>2.1873297888454193</c:v>
                </c:pt>
                <c:pt idx="5">
                  <c:v>1.5931187510644782</c:v>
                </c:pt>
                <c:pt idx="6">
                  <c:v>1.1305013206278769</c:v>
                </c:pt>
                <c:pt idx="7">
                  <c:v>1.321605473216465</c:v>
                </c:pt>
                <c:pt idx="8">
                  <c:v>1.8070287961045817</c:v>
                </c:pt>
                <c:pt idx="9">
                  <c:v>2.6629013604898679</c:v>
                </c:pt>
                <c:pt idx="10">
                  <c:v>3.3164484625655231</c:v>
                </c:pt>
                <c:pt idx="11">
                  <c:v>2.8088823340280769</c:v>
                </c:pt>
                <c:pt idx="12">
                  <c:v>5.7260551722156583</c:v>
                </c:pt>
                <c:pt idx="13">
                  <c:v>6.9469994103864181</c:v>
                </c:pt>
                <c:pt idx="14">
                  <c:v>3.2516605144393256</c:v>
                </c:pt>
                <c:pt idx="15">
                  <c:v>2.0210160347763231</c:v>
                </c:pt>
                <c:pt idx="16">
                  <c:v>5.055250538494187</c:v>
                </c:pt>
                <c:pt idx="17">
                  <c:v>4.066420371740282</c:v>
                </c:pt>
                <c:pt idx="18">
                  <c:v>4.1782603750944718</c:v>
                </c:pt>
                <c:pt idx="19">
                  <c:v>5.144495022815657</c:v>
                </c:pt>
                <c:pt idx="20">
                  <c:v>6.0390254381407287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2'!$D$31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 Per Cápita 2'!$A$6:$A$26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2'!$D$32:$D$52</c:f>
              <c:numCache>
                <c:formatCode>"$"\ #,##0.0000</c:formatCode>
                <c:ptCount val="21"/>
                <c:pt idx="0">
                  <c:v>3.4460018930308411</c:v>
                </c:pt>
                <c:pt idx="1">
                  <c:v>3.4359232479730379</c:v>
                </c:pt>
                <c:pt idx="2">
                  <c:v>4.1841688298004041</c:v>
                </c:pt>
                <c:pt idx="3">
                  <c:v>4.1735450659312452</c:v>
                </c:pt>
                <c:pt idx="4">
                  <c:v>3.641705107458451</c:v>
                </c:pt>
                <c:pt idx="5">
                  <c:v>4.1717651891350922</c:v>
                </c:pt>
                <c:pt idx="6">
                  <c:v>4.1720870041636431</c:v>
                </c:pt>
                <c:pt idx="7">
                  <c:v>4.0643043702380695</c:v>
                </c:pt>
                <c:pt idx="8">
                  <c:v>4.0815958647860269</c:v>
                </c:pt>
                <c:pt idx="9">
                  <c:v>4.8681169158522506</c:v>
                </c:pt>
                <c:pt idx="10">
                  <c:v>5.5299061344797709</c:v>
                </c:pt>
                <c:pt idx="11">
                  <c:v>7.2893823142612044</c:v>
                </c:pt>
                <c:pt idx="12">
                  <c:v>8.3381839417911507</c:v>
                </c:pt>
                <c:pt idx="13">
                  <c:v>8.4657648766633624</c:v>
                </c:pt>
                <c:pt idx="14">
                  <c:v>6.7498338996441714</c:v>
                </c:pt>
                <c:pt idx="15">
                  <c:v>7.6710558154080255</c:v>
                </c:pt>
                <c:pt idx="16">
                  <c:v>9.6175386338997697</c:v>
                </c:pt>
                <c:pt idx="17">
                  <c:v>10.219665061197798</c:v>
                </c:pt>
                <c:pt idx="18">
                  <c:v>10.699957507348781</c:v>
                </c:pt>
                <c:pt idx="19">
                  <c:v>11.967670578528663</c:v>
                </c:pt>
                <c:pt idx="20">
                  <c:v>10.529160004360689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2'!$D$56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2'!$A$6:$A$26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2'!$D$57:$D$77</c:f>
              <c:numCache>
                <c:formatCode>"$"\ #,##0.00</c:formatCode>
                <c:ptCount val="21"/>
                <c:pt idx="0">
                  <c:v>5.2085754329131166</c:v>
                </c:pt>
                <c:pt idx="1">
                  <c:v>4.7846796985923898</c:v>
                </c:pt>
                <c:pt idx="2">
                  <c:v>6.0250103201208427</c:v>
                </c:pt>
                <c:pt idx="3">
                  <c:v>6.7771025837388166</c:v>
                </c:pt>
                <c:pt idx="4">
                  <c:v>5.8290348963038694</c:v>
                </c:pt>
                <c:pt idx="5">
                  <c:v>5.76488394019957</c:v>
                </c:pt>
                <c:pt idx="6">
                  <c:v>5.30258832479152</c:v>
                </c:pt>
                <c:pt idx="7">
                  <c:v>5.3859098434545345</c:v>
                </c:pt>
                <c:pt idx="8">
                  <c:v>5.888624660890609</c:v>
                </c:pt>
                <c:pt idx="9">
                  <c:v>7.5310182763421176</c:v>
                </c:pt>
                <c:pt idx="10">
                  <c:v>8.846354597045293</c:v>
                </c:pt>
                <c:pt idx="11">
                  <c:v>10.09826464828928</c:v>
                </c:pt>
                <c:pt idx="12">
                  <c:v>14.064239114006808</c:v>
                </c:pt>
                <c:pt idx="13">
                  <c:v>15.412764287049781</c:v>
                </c:pt>
                <c:pt idx="14">
                  <c:v>10.001494414083496</c:v>
                </c:pt>
                <c:pt idx="15">
                  <c:v>9.6920718501843481</c:v>
                </c:pt>
                <c:pt idx="16">
                  <c:v>14.672789172393957</c:v>
                </c:pt>
                <c:pt idx="17">
                  <c:v>14.28608543293808</c:v>
                </c:pt>
                <c:pt idx="18">
                  <c:v>14.878217882443254</c:v>
                </c:pt>
                <c:pt idx="19">
                  <c:v>17.112165601344323</c:v>
                </c:pt>
                <c:pt idx="20">
                  <c:v>16.568185442501417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1384168"/>
        <c:axId val="451384560"/>
      </c:lineChart>
      <c:catAx>
        <c:axId val="451384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384560"/>
        <c:crosses val="autoZero"/>
        <c:auto val="1"/>
        <c:lblAlgn val="ctr"/>
        <c:lblOffset val="100"/>
        <c:noMultiLvlLbl val="0"/>
      </c:catAx>
      <c:valAx>
        <c:axId val="451384560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layout>
            <c:manualLayout>
              <c:xMode val="edge"/>
              <c:yMode val="edge"/>
              <c:x val="2.2222157639764661E-2"/>
              <c:y val="0.381739448741014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384168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UNIÓN EUROPEA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2'!$D$84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 Per Cápita 2'!$A$85:$A$105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2'!$D$85:$D$105</c:f>
              <c:numCache>
                <c:formatCode>"$"\ #,##0.000</c:formatCode>
                <c:ptCount val="21"/>
                <c:pt idx="0">
                  <c:v>0.26683596632817586</c:v>
                </c:pt>
                <c:pt idx="1">
                  <c:v>0.26992127578548669</c:v>
                </c:pt>
                <c:pt idx="2">
                  <c:v>0.3330350722021283</c:v>
                </c:pt>
                <c:pt idx="3">
                  <c:v>0.33646003068483776</c:v>
                </c:pt>
                <c:pt idx="4">
                  <c:v>0.29706349226473178</c:v>
                </c:pt>
                <c:pt idx="5">
                  <c:v>0.34456964291870479</c:v>
                </c:pt>
                <c:pt idx="6">
                  <c:v>0.3481636419156916</c:v>
                </c:pt>
                <c:pt idx="7">
                  <c:v>0.34250517370691996</c:v>
                </c:pt>
                <c:pt idx="8">
                  <c:v>0.34699750249532291</c:v>
                </c:pt>
                <c:pt idx="9">
                  <c:v>0.41732354085512219</c:v>
                </c:pt>
                <c:pt idx="10">
                  <c:v>0.47797153083168636</c:v>
                </c:pt>
                <c:pt idx="11">
                  <c:v>0.63525158382484437</c:v>
                </c:pt>
                <c:pt idx="12">
                  <c:v>0.73266474938047443</c:v>
                </c:pt>
                <c:pt idx="13">
                  <c:v>0.74992031798077308</c:v>
                </c:pt>
                <c:pt idx="14">
                  <c:v>0.60320561761359603</c:v>
                </c:pt>
                <c:pt idx="15">
                  <c:v>0.69210568810795781</c:v>
                </c:pt>
                <c:pt idx="16">
                  <c:v>0.87598900956703596</c:v>
                </c:pt>
                <c:pt idx="17">
                  <c:v>0.9424905405840831</c:v>
                </c:pt>
                <c:pt idx="18">
                  <c:v>0.99240777234897781</c:v>
                </c:pt>
                <c:pt idx="19">
                  <c:v>1.1220743065235053</c:v>
                </c:pt>
                <c:pt idx="20">
                  <c:v>0.99582670386714467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2'!$D$110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2'!$A$85:$A$105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2'!$D$111:$D$131</c:f>
              <c:numCache>
                <c:formatCode>"$"\ #,##0.0000</c:formatCode>
                <c:ptCount val="21"/>
                <c:pt idx="0">
                  <c:v>0.13648222732846638</c:v>
                </c:pt>
                <c:pt idx="1">
                  <c:v>0.10595640111863666</c:v>
                </c:pt>
                <c:pt idx="2">
                  <c:v>0.14652008644469205</c:v>
                </c:pt>
                <c:pt idx="3">
                  <c:v>0.20989183739311432</c:v>
                </c:pt>
                <c:pt idx="4">
                  <c:v>0.17842626095076042</c:v>
                </c:pt>
                <c:pt idx="5">
                  <c:v>0.13158467322442682</c:v>
                </c:pt>
                <c:pt idx="6">
                  <c:v>9.4341143074796338E-2</c:v>
                </c:pt>
                <c:pt idx="7">
                  <c:v>0.11137372375226583</c:v>
                </c:pt>
                <c:pt idx="8">
                  <c:v>0.15362483204061445</c:v>
                </c:pt>
                <c:pt idx="9">
                  <c:v>0.22827952654317105</c:v>
                </c:pt>
                <c:pt idx="10">
                  <c:v>0.28665368091749022</c:v>
                </c:pt>
                <c:pt idx="11">
                  <c:v>0.24478712660989146</c:v>
                </c:pt>
                <c:pt idx="12">
                  <c:v>0.5031405887633793</c:v>
                </c:pt>
                <c:pt idx="13">
                  <c:v>0.6153839709404425</c:v>
                </c:pt>
                <c:pt idx="14">
                  <c:v>0.29058787490837612</c:v>
                </c:pt>
                <c:pt idx="15">
                  <c:v>0.18234213478365668</c:v>
                </c:pt>
                <c:pt idx="16">
                  <c:v>0.46044461903379125</c:v>
                </c:pt>
                <c:pt idx="17">
                  <c:v>0.37501842882847175</c:v>
                </c:pt>
                <c:pt idx="18">
                  <c:v>0.3875284615189965</c:v>
                </c:pt>
                <c:pt idx="19">
                  <c:v>0.48234162590471208</c:v>
                </c:pt>
                <c:pt idx="20">
                  <c:v>0.57115883832545766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2'!$D$135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2'!$A$85:$A$105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2'!$D$136:$D$156</c:f>
              <c:numCache>
                <c:formatCode>"$"\ #,##0.0000</c:formatCode>
                <c:ptCount val="21"/>
                <c:pt idx="0">
                  <c:v>0.40331819365664223</c:v>
                </c:pt>
                <c:pt idx="1">
                  <c:v>0.37587767690412333</c:v>
                </c:pt>
                <c:pt idx="2">
                  <c:v>0.47955515864682036</c:v>
                </c:pt>
                <c:pt idx="3">
                  <c:v>0.54635186807795211</c:v>
                </c:pt>
                <c:pt idx="4">
                  <c:v>0.47548975321549214</c:v>
                </c:pt>
                <c:pt idx="5">
                  <c:v>0.47615431614313158</c:v>
                </c:pt>
                <c:pt idx="6">
                  <c:v>0.44250478499048801</c:v>
                </c:pt>
                <c:pt idx="7">
                  <c:v>0.45387889745918575</c:v>
                </c:pt>
                <c:pt idx="8">
                  <c:v>0.5006223345359373</c:v>
                </c:pt>
                <c:pt idx="9">
                  <c:v>0.64560306739829321</c:v>
                </c:pt>
                <c:pt idx="10">
                  <c:v>0.76462521174917641</c:v>
                </c:pt>
                <c:pt idx="11">
                  <c:v>0.8800387104347358</c:v>
                </c:pt>
                <c:pt idx="12">
                  <c:v>1.2358053381438536</c:v>
                </c:pt>
                <c:pt idx="13">
                  <c:v>1.3653042889212157</c:v>
                </c:pt>
                <c:pt idx="14">
                  <c:v>0.89379349252197215</c:v>
                </c:pt>
                <c:pt idx="15">
                  <c:v>0.87444782289161438</c:v>
                </c:pt>
                <c:pt idx="16">
                  <c:v>1.3364336286008272</c:v>
                </c:pt>
                <c:pt idx="17">
                  <c:v>1.3175089694125548</c:v>
                </c:pt>
                <c:pt idx="18">
                  <c:v>1.3799362338679741</c:v>
                </c:pt>
                <c:pt idx="19">
                  <c:v>1.6044159324282172</c:v>
                </c:pt>
                <c:pt idx="20">
                  <c:v>1.5669855421926024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1385344"/>
        <c:axId val="451385736"/>
      </c:lineChart>
      <c:catAx>
        <c:axId val="4513853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385736"/>
        <c:crosses val="autoZero"/>
        <c:auto val="1"/>
        <c:lblAlgn val="ctr"/>
        <c:lblOffset val="100"/>
        <c:noMultiLvlLbl val="0"/>
      </c:catAx>
      <c:valAx>
        <c:axId val="451385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385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3'!$D$5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3'!$A$6:$A$26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3'!$D$6:$D$26</c:f>
              <c:numCache>
                <c:formatCode>"$"\ #,##0.00000</c:formatCode>
                <c:ptCount val="21"/>
                <c:pt idx="0">
                  <c:v>2.7206573281130346</c:v>
                </c:pt>
                <c:pt idx="1">
                  <c:v>1.1087406893707452</c:v>
                </c:pt>
                <c:pt idx="2">
                  <c:v>0.7928396828725025</c:v>
                </c:pt>
                <c:pt idx="3">
                  <c:v>0.78196571109727797</c:v>
                </c:pt>
                <c:pt idx="4">
                  <c:v>1.0359929845859124</c:v>
                </c:pt>
                <c:pt idx="5">
                  <c:v>0.62760820589601884</c:v>
                </c:pt>
                <c:pt idx="6">
                  <c:v>0.65605638089574247</c:v>
                </c:pt>
                <c:pt idx="7">
                  <c:v>0.68346478961027302</c:v>
                </c:pt>
                <c:pt idx="8">
                  <c:v>0.70019404783760575</c:v>
                </c:pt>
                <c:pt idx="9">
                  <c:v>1.701712893277832</c:v>
                </c:pt>
                <c:pt idx="10">
                  <c:v>2.0865113734673315</c:v>
                </c:pt>
                <c:pt idx="11">
                  <c:v>5.617011430412914</c:v>
                </c:pt>
                <c:pt idx="12">
                  <c:v>5.8887280055475761</c:v>
                </c:pt>
                <c:pt idx="13">
                  <c:v>6.3690673718723163</c:v>
                </c:pt>
                <c:pt idx="14">
                  <c:v>2.4636466549420404</c:v>
                </c:pt>
                <c:pt idx="15">
                  <c:v>6.2466928724288051</c:v>
                </c:pt>
                <c:pt idx="16">
                  <c:v>9.3233794554979426</c:v>
                </c:pt>
                <c:pt idx="17">
                  <c:v>8.1821371825658264</c:v>
                </c:pt>
                <c:pt idx="18">
                  <c:v>10.233175043980838</c:v>
                </c:pt>
                <c:pt idx="19">
                  <c:v>7.4101972089296613</c:v>
                </c:pt>
                <c:pt idx="20">
                  <c:v>8.4379983945117569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3'!$D$31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 Per Cápita 3'!$A$6:$A$26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3'!$D$32:$D$52</c:f>
              <c:numCache>
                <c:formatCode>"$"\ #,##0.0000</c:formatCode>
                <c:ptCount val="21"/>
                <c:pt idx="0">
                  <c:v>8.4360058650437875</c:v>
                </c:pt>
                <c:pt idx="1">
                  <c:v>8.6153721559155247</c:v>
                </c:pt>
                <c:pt idx="2">
                  <c:v>8.1172073769820763</c:v>
                </c:pt>
                <c:pt idx="3">
                  <c:v>9.096518272449666</c:v>
                </c:pt>
                <c:pt idx="4">
                  <c:v>5.5363177955801444</c:v>
                </c:pt>
                <c:pt idx="5">
                  <c:v>5.8788289172185033</c:v>
                </c:pt>
                <c:pt idx="6">
                  <c:v>5.2105480629578302</c:v>
                </c:pt>
                <c:pt idx="7">
                  <c:v>4.8740655432150692</c:v>
                </c:pt>
                <c:pt idx="8">
                  <c:v>5.0161236985608166</c:v>
                </c:pt>
                <c:pt idx="9">
                  <c:v>5.5562858519688998</c:v>
                </c:pt>
                <c:pt idx="10">
                  <c:v>6.4703446548210302</c:v>
                </c:pt>
                <c:pt idx="11">
                  <c:v>6.6238583479188886</c:v>
                </c:pt>
                <c:pt idx="12">
                  <c:v>6.5981745730506214</c:v>
                </c:pt>
                <c:pt idx="13">
                  <c:v>7.7065578307799356</c:v>
                </c:pt>
                <c:pt idx="14">
                  <c:v>6.3107245203699378</c:v>
                </c:pt>
                <c:pt idx="15">
                  <c:v>6.8320469596030584</c:v>
                </c:pt>
                <c:pt idx="16">
                  <c:v>9.0674453015674956</c:v>
                </c:pt>
                <c:pt idx="17">
                  <c:v>10.506356545985758</c:v>
                </c:pt>
                <c:pt idx="18">
                  <c:v>11.097910343285996</c:v>
                </c:pt>
                <c:pt idx="19">
                  <c:v>9.613286425874044</c:v>
                </c:pt>
                <c:pt idx="20">
                  <c:v>11.485419546606717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3'!$D$56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3'!$A$6:$A$26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3'!$D$57:$D$77</c:f>
              <c:numCache>
                <c:formatCode>"$"\ #,##0.00</c:formatCode>
                <c:ptCount val="21"/>
                <c:pt idx="0">
                  <c:v>11.156663193156822</c:v>
                </c:pt>
                <c:pt idx="1">
                  <c:v>9.7241128452862711</c:v>
                </c:pt>
                <c:pt idx="2">
                  <c:v>8.9100470598545787</c:v>
                </c:pt>
                <c:pt idx="3">
                  <c:v>9.8784839835469462</c:v>
                </c:pt>
                <c:pt idx="4">
                  <c:v>6.5723107801660561</c:v>
                </c:pt>
                <c:pt idx="5">
                  <c:v>6.506437123114523</c:v>
                </c:pt>
                <c:pt idx="6">
                  <c:v>5.8666044438535732</c:v>
                </c:pt>
                <c:pt idx="7">
                  <c:v>5.5575303328253423</c:v>
                </c:pt>
                <c:pt idx="8">
                  <c:v>5.7163177463984223</c:v>
                </c:pt>
                <c:pt idx="9">
                  <c:v>7.2579987452467334</c:v>
                </c:pt>
                <c:pt idx="10">
                  <c:v>8.5568560282883617</c:v>
                </c:pt>
                <c:pt idx="11">
                  <c:v>12.240869778331803</c:v>
                </c:pt>
                <c:pt idx="12">
                  <c:v>12.486902578598198</c:v>
                </c:pt>
                <c:pt idx="13">
                  <c:v>14.075625202652253</c:v>
                </c:pt>
                <c:pt idx="14">
                  <c:v>8.7743711753119769</c:v>
                </c:pt>
                <c:pt idx="15">
                  <c:v>13.078739832031863</c:v>
                </c:pt>
                <c:pt idx="16">
                  <c:v>18.390824757065438</c:v>
                </c:pt>
                <c:pt idx="17">
                  <c:v>18.688493728551585</c:v>
                </c:pt>
                <c:pt idx="18">
                  <c:v>21.331085387266835</c:v>
                </c:pt>
                <c:pt idx="19">
                  <c:v>17.023483634803704</c:v>
                </c:pt>
                <c:pt idx="20">
                  <c:v>19.923417941118476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1386520"/>
        <c:axId val="451386912"/>
      </c:lineChart>
      <c:catAx>
        <c:axId val="451386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386912"/>
        <c:crosses val="autoZero"/>
        <c:auto val="1"/>
        <c:lblAlgn val="ctr"/>
        <c:lblOffset val="100"/>
        <c:noMultiLvlLbl val="0"/>
      </c:catAx>
      <c:valAx>
        <c:axId val="451386912"/>
        <c:scaling>
          <c:orientation val="minMax"/>
          <c:max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layout>
            <c:manualLayout>
              <c:xMode val="edge"/>
              <c:yMode val="edge"/>
              <c:x val="2.2222157639764661E-2"/>
              <c:y val="0.381739448741014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38652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UNIÓN EUROPEA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3'!$D$84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'[1]Indicadores de Competitividad'!$A$129:$A$153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 Per Cápita 3'!$D$85:$D$105</c:f>
              <c:numCache>
                <c:formatCode>"$"\ #,##0.0000</c:formatCode>
                <c:ptCount val="21"/>
                <c:pt idx="0">
                  <c:v>0.65322940811540986</c:v>
                </c:pt>
                <c:pt idx="1">
                  <c:v>0.6768114640114119</c:v>
                </c:pt>
                <c:pt idx="2">
                  <c:v>0.64608166038124004</c:v>
                </c:pt>
                <c:pt idx="3">
                  <c:v>0.73333695185358827</c:v>
                </c:pt>
                <c:pt idx="4">
                  <c:v>0.45161204713530828</c:v>
                </c:pt>
                <c:pt idx="5">
                  <c:v>0.48556567518751109</c:v>
                </c:pt>
                <c:pt idx="6">
                  <c:v>0.43482395936750579</c:v>
                </c:pt>
                <c:pt idx="7">
                  <c:v>0.4107449918766799</c:v>
                </c:pt>
                <c:pt idx="8">
                  <c:v>0.42644653054092929</c:v>
                </c:pt>
                <c:pt idx="9">
                  <c:v>0.47631741920498616</c:v>
                </c:pt>
                <c:pt idx="10">
                  <c:v>0.5592573299554513</c:v>
                </c:pt>
                <c:pt idx="11">
                  <c:v>0.577252821314444</c:v>
                </c:pt>
                <c:pt idx="12">
                  <c:v>0.5797725204529719</c:v>
                </c:pt>
                <c:pt idx="13">
                  <c:v>0.68266770731217385</c:v>
                </c:pt>
                <c:pt idx="14">
                  <c:v>0.56396417134052557</c:v>
                </c:pt>
                <c:pt idx="15">
                  <c:v>0.61640779000256107</c:v>
                </c:pt>
                <c:pt idx="16">
                  <c:v>0.82588515953822816</c:v>
                </c:pt>
                <c:pt idx="17">
                  <c:v>0.96893015586116038</c:v>
                </c:pt>
                <c:pt idx="18">
                  <c:v>1.0293174037322024</c:v>
                </c:pt>
                <c:pt idx="19">
                  <c:v>0.90133009836326916</c:v>
                </c:pt>
                <c:pt idx="20">
                  <c:v>1.0862678015047513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3'!$D$110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'[1]Indicadores de Competitividad'!$A$159:$A$183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 Per Cápita 3'!$D$111:$D$131</c:f>
              <c:numCache>
                <c:formatCode>"$"\ #,##0.0000</c:formatCode>
                <c:ptCount val="21"/>
                <c:pt idx="0">
                  <c:v>0.21067000243472506</c:v>
                </c:pt>
                <c:pt idx="1">
                  <c:v>8.7101102030373398E-2</c:v>
                </c:pt>
                <c:pt idx="2">
                  <c:v>6.3105345833464374E-2</c:v>
                </c:pt>
                <c:pt idx="3">
                  <c:v>6.3039982315747548E-2</c:v>
                </c:pt>
                <c:pt idx="4">
                  <c:v>8.4508680654166571E-2</c:v>
                </c:pt>
                <c:pt idx="5">
                  <c:v>5.1837705526104894E-2</c:v>
                </c:pt>
                <c:pt idx="6">
                  <c:v>5.474837381069407E-2</c:v>
                </c:pt>
                <c:pt idx="7">
                  <c:v>5.7596627900758826E-2</c:v>
                </c:pt>
                <c:pt idx="8">
                  <c:v>5.9527105061509315E-2</c:v>
                </c:pt>
                <c:pt idx="9">
                  <c:v>0.14588081231758843</c:v>
                </c:pt>
                <c:pt idx="10">
                  <c:v>0.18034538218571874</c:v>
                </c:pt>
                <c:pt idx="11">
                  <c:v>0.48950861042794747</c:v>
                </c:pt>
                <c:pt idx="12">
                  <c:v>0.51743442678568363</c:v>
                </c:pt>
                <c:pt idx="13">
                  <c:v>0.56418919003074752</c:v>
                </c:pt>
                <c:pt idx="14">
                  <c:v>0.22016623285416326</c:v>
                </c:pt>
                <c:pt idx="15">
                  <c:v>0.56359538672466991</c:v>
                </c:pt>
                <c:pt idx="16">
                  <c:v>0.84919627005726139</c:v>
                </c:pt>
                <c:pt idx="17">
                  <c:v>0.75458313458912452</c:v>
                </c:pt>
                <c:pt idx="18">
                  <c:v>0.94911427848936269</c:v>
                </c:pt>
                <c:pt idx="19">
                  <c:v>0.69477112023202126</c:v>
                </c:pt>
                <c:pt idx="20">
                  <c:v>0.79804885906975109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3'!$D$135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 Per Cápita 3'!$D$136:$D$156</c:f>
              <c:numCache>
                <c:formatCode>"$"\ #,##0.0000</c:formatCode>
                <c:ptCount val="21"/>
                <c:pt idx="0">
                  <c:v>0.86389941055013486</c:v>
                </c:pt>
                <c:pt idx="1">
                  <c:v>0.76391256604178537</c:v>
                </c:pt>
                <c:pt idx="2">
                  <c:v>0.70918700621470432</c:v>
                </c:pt>
                <c:pt idx="3">
                  <c:v>0.79637693416933575</c:v>
                </c:pt>
                <c:pt idx="4">
                  <c:v>0.53612072778947495</c:v>
                </c:pt>
                <c:pt idx="5">
                  <c:v>0.53740338071361604</c:v>
                </c:pt>
                <c:pt idx="6">
                  <c:v>0.48957233317819981</c:v>
                </c:pt>
                <c:pt idx="7">
                  <c:v>0.46834161977743871</c:v>
                </c:pt>
                <c:pt idx="8">
                  <c:v>0.48597363560243856</c:v>
                </c:pt>
                <c:pt idx="9">
                  <c:v>0.6221982315225747</c:v>
                </c:pt>
                <c:pt idx="10">
                  <c:v>0.73960271214117002</c:v>
                </c:pt>
                <c:pt idx="11">
                  <c:v>1.0667614317423915</c:v>
                </c:pt>
                <c:pt idx="12">
                  <c:v>1.0972069472386554</c:v>
                </c:pt>
                <c:pt idx="13">
                  <c:v>1.2468568973429215</c:v>
                </c:pt>
                <c:pt idx="14">
                  <c:v>0.78413040419468871</c:v>
                </c:pt>
                <c:pt idx="15">
                  <c:v>1.180003176727231</c:v>
                </c:pt>
                <c:pt idx="16">
                  <c:v>1.6750814295954894</c:v>
                </c:pt>
                <c:pt idx="17">
                  <c:v>1.7235132904502848</c:v>
                </c:pt>
                <c:pt idx="18">
                  <c:v>1.9784316822215653</c:v>
                </c:pt>
                <c:pt idx="19">
                  <c:v>1.5961012185952905</c:v>
                </c:pt>
                <c:pt idx="20">
                  <c:v>1.8843166605745025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1387696"/>
        <c:axId val="451388088"/>
      </c:lineChart>
      <c:catAx>
        <c:axId val="451387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388088"/>
        <c:crosses val="autoZero"/>
        <c:auto val="1"/>
        <c:lblAlgn val="ctr"/>
        <c:lblOffset val="100"/>
        <c:noMultiLvlLbl val="0"/>
      </c:catAx>
      <c:valAx>
        <c:axId val="451388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38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4'!$D$5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4'!$A$6:$A$26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4'!$D$6:$D$26</c:f>
              <c:numCache>
                <c:formatCode>"$"\ #,##0.00000</c:formatCode>
                <c:ptCount val="21"/>
                <c:pt idx="0">
                  <c:v>2.999548385010065</c:v>
                </c:pt>
                <c:pt idx="1">
                  <c:v>2.6224205600234316</c:v>
                </c:pt>
                <c:pt idx="2">
                  <c:v>2.2647839791450863</c:v>
                </c:pt>
                <c:pt idx="3">
                  <c:v>2.1348924430646683</c:v>
                </c:pt>
                <c:pt idx="4">
                  <c:v>1.9021175461917477</c:v>
                </c:pt>
                <c:pt idx="5">
                  <c:v>2.2284543337935245</c:v>
                </c:pt>
                <c:pt idx="6">
                  <c:v>2.3185870591331441</c:v>
                </c:pt>
                <c:pt idx="7">
                  <c:v>2.0884864035811908</c:v>
                </c:pt>
                <c:pt idx="8">
                  <c:v>2.3423703562136398</c:v>
                </c:pt>
                <c:pt idx="9">
                  <c:v>2.2747541693072888</c:v>
                </c:pt>
                <c:pt idx="10">
                  <c:v>1.8960774930545634</c:v>
                </c:pt>
                <c:pt idx="11">
                  <c:v>2.3690185743173124</c:v>
                </c:pt>
                <c:pt idx="12">
                  <c:v>2.2964550742893954</c:v>
                </c:pt>
                <c:pt idx="13">
                  <c:v>1.9562509601833222</c:v>
                </c:pt>
                <c:pt idx="14">
                  <c:v>1.5318232140843497</c:v>
                </c:pt>
                <c:pt idx="15">
                  <c:v>2.1630860655636845</c:v>
                </c:pt>
                <c:pt idx="16">
                  <c:v>2.4185027686525071</c:v>
                </c:pt>
                <c:pt idx="17">
                  <c:v>2.0406047440436152</c:v>
                </c:pt>
                <c:pt idx="18">
                  <c:v>1.9315763903504013</c:v>
                </c:pt>
                <c:pt idx="19">
                  <c:v>2.526770219505198</c:v>
                </c:pt>
                <c:pt idx="20">
                  <c:v>1.9446310483668114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4'!$D$31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 Per Cápita 4'!$A$6:$A$26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4'!$D$32:$D$52</c:f>
              <c:numCache>
                <c:formatCode>"$"\ #,##0.0000</c:formatCode>
                <c:ptCount val="21"/>
                <c:pt idx="0">
                  <c:v>1.6917198901457144</c:v>
                </c:pt>
                <c:pt idx="1">
                  <c:v>1.5036949357794789</c:v>
                </c:pt>
                <c:pt idx="2">
                  <c:v>1.6415426865278533</c:v>
                </c:pt>
                <c:pt idx="3">
                  <c:v>1.7040185526628209</c:v>
                </c:pt>
                <c:pt idx="4">
                  <c:v>1.3436973755221326</c:v>
                </c:pt>
                <c:pt idx="5">
                  <c:v>1.582038647778665</c:v>
                </c:pt>
                <c:pt idx="6">
                  <c:v>1.6456575527225143</c:v>
                </c:pt>
                <c:pt idx="7">
                  <c:v>1.5241364719209045</c:v>
                </c:pt>
                <c:pt idx="8">
                  <c:v>1.2651778028696008</c:v>
                </c:pt>
                <c:pt idx="9">
                  <c:v>1.3194302728143077</c:v>
                </c:pt>
                <c:pt idx="10">
                  <c:v>1.3524101467355236</c:v>
                </c:pt>
                <c:pt idx="11">
                  <c:v>1.5157961962639412</c:v>
                </c:pt>
                <c:pt idx="12">
                  <c:v>2.2646670109808951</c:v>
                </c:pt>
                <c:pt idx="13">
                  <c:v>2.6039630878366311</c:v>
                </c:pt>
                <c:pt idx="14">
                  <c:v>2.1076122874867003</c:v>
                </c:pt>
                <c:pt idx="15">
                  <c:v>2.1245938218200369</c:v>
                </c:pt>
                <c:pt idx="16">
                  <c:v>2.8398639180302592</c:v>
                </c:pt>
                <c:pt idx="17">
                  <c:v>2.5468282338370485</c:v>
                </c:pt>
                <c:pt idx="18">
                  <c:v>2.7445604663338745</c:v>
                </c:pt>
                <c:pt idx="19">
                  <c:v>2.9318568563113256</c:v>
                </c:pt>
                <c:pt idx="20">
                  <c:v>2.5351929806618432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4'!$D$56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4'!$A$6:$A$26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4'!$D$57:$D$77</c:f>
              <c:numCache>
                <c:formatCode>"$"\ #,##0.00</c:formatCode>
                <c:ptCount val="21"/>
                <c:pt idx="0">
                  <c:v>4.691268275155779</c:v>
                </c:pt>
                <c:pt idx="1">
                  <c:v>4.1261154958029103</c:v>
                </c:pt>
                <c:pt idx="2">
                  <c:v>3.9063266656729394</c:v>
                </c:pt>
                <c:pt idx="3">
                  <c:v>3.8389109957274892</c:v>
                </c:pt>
                <c:pt idx="4">
                  <c:v>3.2458149217138805</c:v>
                </c:pt>
                <c:pt idx="5">
                  <c:v>3.8104929815721893</c:v>
                </c:pt>
                <c:pt idx="6">
                  <c:v>3.9642446118556576</c:v>
                </c:pt>
                <c:pt idx="7">
                  <c:v>3.6126228755020957</c:v>
                </c:pt>
                <c:pt idx="8">
                  <c:v>3.6075481590832403</c:v>
                </c:pt>
                <c:pt idx="9">
                  <c:v>3.594184442121596</c:v>
                </c:pt>
                <c:pt idx="10">
                  <c:v>3.2484876397900861</c:v>
                </c:pt>
                <c:pt idx="11">
                  <c:v>3.8848147705812535</c:v>
                </c:pt>
                <c:pt idx="12">
                  <c:v>4.5611220852702905</c:v>
                </c:pt>
                <c:pt idx="13">
                  <c:v>4.5602140480199536</c:v>
                </c:pt>
                <c:pt idx="14">
                  <c:v>3.6394355015710507</c:v>
                </c:pt>
                <c:pt idx="15">
                  <c:v>4.287679887383721</c:v>
                </c:pt>
                <c:pt idx="16">
                  <c:v>5.2583666866827663</c:v>
                </c:pt>
                <c:pt idx="17">
                  <c:v>4.5874329778806642</c:v>
                </c:pt>
                <c:pt idx="18">
                  <c:v>4.676136856684276</c:v>
                </c:pt>
                <c:pt idx="19">
                  <c:v>5.4586270758165245</c:v>
                </c:pt>
                <c:pt idx="20">
                  <c:v>4.4798240290286548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1388872"/>
        <c:axId val="451389264"/>
      </c:lineChart>
      <c:catAx>
        <c:axId val="4513888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389264"/>
        <c:crosses val="autoZero"/>
        <c:auto val="1"/>
        <c:lblAlgn val="ctr"/>
        <c:lblOffset val="100"/>
        <c:noMultiLvlLbl val="0"/>
      </c:catAx>
      <c:valAx>
        <c:axId val="451389264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layout>
            <c:manualLayout>
              <c:xMode val="edge"/>
              <c:yMode val="edge"/>
              <c:x val="2.2222157639764661E-2"/>
              <c:y val="0.381739448741014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388872"/>
        <c:crosses val="autoZero"/>
        <c:crossBetween val="between"/>
        <c:majorUnit val="1.2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UNIÓN EUROPEA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4'!$D$84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 Per Cápita 4'!$A$85:$A$105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4'!$D$85:$D$105</c:f>
              <c:numCache>
                <c:formatCode>"$"\ #,##0.0000</c:formatCode>
                <c:ptCount val="21"/>
                <c:pt idx="0">
                  <c:v>0.1309957816786339</c:v>
                </c:pt>
                <c:pt idx="1">
                  <c:v>0.11812814960206511</c:v>
                </c:pt>
                <c:pt idx="2">
                  <c:v>0.13065708133884213</c:v>
                </c:pt>
                <c:pt idx="3">
                  <c:v>0.13737341407826328</c:v>
                </c:pt>
                <c:pt idx="4">
                  <c:v>0.10960893953276078</c:v>
                </c:pt>
                <c:pt idx="5">
                  <c:v>0.1306695049300467</c:v>
                </c:pt>
                <c:pt idx="6">
                  <c:v>0.13733129877927674</c:v>
                </c:pt>
                <c:pt idx="7">
                  <c:v>0.12844132218319648</c:v>
                </c:pt>
                <c:pt idx="8">
                  <c:v>0.10755928620857866</c:v>
                </c:pt>
                <c:pt idx="9">
                  <c:v>0.11310930342886173</c:v>
                </c:pt>
                <c:pt idx="10">
                  <c:v>0.11689412666826315</c:v>
                </c:pt>
                <c:pt idx="11">
                  <c:v>0.13209787783369084</c:v>
                </c:pt>
                <c:pt idx="12">
                  <c:v>0.19899317400691915</c:v>
                </c:pt>
                <c:pt idx="13">
                  <c:v>0.23066608337110953</c:v>
                </c:pt>
                <c:pt idx="14">
                  <c:v>0.18834886761145916</c:v>
                </c:pt>
                <c:pt idx="15">
                  <c:v>0.19168723372435259</c:v>
                </c:pt>
                <c:pt idx="16">
                  <c:v>0.25866177153600556</c:v>
                </c:pt>
                <c:pt idx="17">
                  <c:v>0.23487673074508278</c:v>
                </c:pt>
                <c:pt idx="18">
                  <c:v>0.25455457524955649</c:v>
                </c:pt>
                <c:pt idx="19">
                  <c:v>0.2748873498217701</c:v>
                </c:pt>
                <c:pt idx="20">
                  <c:v>0.23977343573029833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4'!$D$110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4'!$A$85:$A$105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4'!$D$111:$D$131</c:f>
              <c:numCache>
                <c:formatCode>"$"\ #,##0.000000</c:formatCode>
                <c:ptCount val="21"/>
                <c:pt idx="0">
                  <c:v>0.23226551136868936</c:v>
                </c:pt>
                <c:pt idx="1">
                  <c:v>0.20601365400848143</c:v>
                </c:pt>
                <c:pt idx="2">
                  <c:v>0.18026339918334205</c:v>
                </c:pt>
                <c:pt idx="3">
                  <c:v>0.1721093136781765</c:v>
                </c:pt>
                <c:pt idx="4">
                  <c:v>0.15516074594081877</c:v>
                </c:pt>
                <c:pt idx="5">
                  <c:v>0.18406062643594531</c:v>
                </c:pt>
                <c:pt idx="6">
                  <c:v>0.19348774697190513</c:v>
                </c:pt>
                <c:pt idx="7">
                  <c:v>0.17599995799557108</c:v>
                </c:pt>
                <c:pt idx="8">
                  <c:v>0.19913697741062922</c:v>
                </c:pt>
                <c:pt idx="9">
                  <c:v>0.19500527224787831</c:v>
                </c:pt>
                <c:pt idx="10">
                  <c:v>0.16388543311432788</c:v>
                </c:pt>
                <c:pt idx="11">
                  <c:v>0.20645409124738368</c:v>
                </c:pt>
                <c:pt idx="12">
                  <c:v>0.20178634738853327</c:v>
                </c:pt>
                <c:pt idx="13">
                  <c:v>0.17328999369624301</c:v>
                </c:pt>
                <c:pt idx="14">
                  <c:v>0.13689290457581549</c:v>
                </c:pt>
                <c:pt idx="15">
                  <c:v>0.19516011952835186</c:v>
                </c:pt>
                <c:pt idx="16">
                  <c:v>0.22028316449694266</c:v>
                </c:pt>
                <c:pt idx="17">
                  <c:v>0.18819116446725276</c:v>
                </c:pt>
                <c:pt idx="18">
                  <c:v>0.17915131170875939</c:v>
                </c:pt>
                <c:pt idx="19">
                  <c:v>0.23690691711403286</c:v>
                </c:pt>
                <c:pt idx="20">
                  <c:v>0.18391928001196842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4'!$D$135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4'!$A$85:$A$105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4'!$D$136:$D$156</c:f>
              <c:numCache>
                <c:formatCode>"$"\ #,##0.0000</c:formatCode>
                <c:ptCount val="21"/>
                <c:pt idx="0">
                  <c:v>0.36326129304732324</c:v>
                </c:pt>
                <c:pt idx="1">
                  <c:v>0.32414180361054651</c:v>
                </c:pt>
                <c:pt idx="2">
                  <c:v>0.31092048052218424</c:v>
                </c:pt>
                <c:pt idx="3">
                  <c:v>0.30948272775643976</c:v>
                </c:pt>
                <c:pt idx="4">
                  <c:v>0.2647696854735796</c:v>
                </c:pt>
                <c:pt idx="5">
                  <c:v>0.31473013136599204</c:v>
                </c:pt>
                <c:pt idx="6">
                  <c:v>0.33081904575118187</c:v>
                </c:pt>
                <c:pt idx="7">
                  <c:v>0.30444128017876765</c:v>
                </c:pt>
                <c:pt idx="8">
                  <c:v>0.30669626361920788</c:v>
                </c:pt>
                <c:pt idx="9">
                  <c:v>0.30811457567674005</c:v>
                </c:pt>
                <c:pt idx="10">
                  <c:v>0.280779559782591</c:v>
                </c:pt>
                <c:pt idx="11">
                  <c:v>0.33855196908107454</c:v>
                </c:pt>
                <c:pt idx="12">
                  <c:v>0.40077952139545248</c:v>
                </c:pt>
                <c:pt idx="13">
                  <c:v>0.40395607706735254</c:v>
                </c:pt>
                <c:pt idx="14">
                  <c:v>0.32524177218727468</c:v>
                </c:pt>
                <c:pt idx="15">
                  <c:v>0.38684735325270442</c:v>
                </c:pt>
                <c:pt idx="16">
                  <c:v>0.47894493603294824</c:v>
                </c:pt>
                <c:pt idx="17">
                  <c:v>0.42306789521233551</c:v>
                </c:pt>
                <c:pt idx="18">
                  <c:v>0.43370588695831586</c:v>
                </c:pt>
                <c:pt idx="19">
                  <c:v>0.51179426693580299</c:v>
                </c:pt>
                <c:pt idx="20">
                  <c:v>0.42369271574226675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1390048"/>
        <c:axId val="451390440"/>
      </c:lineChart>
      <c:catAx>
        <c:axId val="451390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390440"/>
        <c:crosses val="autoZero"/>
        <c:auto val="1"/>
        <c:lblAlgn val="ctr"/>
        <c:lblOffset val="100"/>
        <c:noMultiLvlLbl val="0"/>
      </c:catAx>
      <c:valAx>
        <c:axId val="451390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390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'Import '!$B$1</c:f>
              <c:strCache>
                <c:ptCount val="1"/>
                <c:pt idx="0">
                  <c:v>(1) Productos primarios</c:v>
                </c:pt>
              </c:strCache>
            </c:strRef>
          </c:tx>
          <c:spPr>
            <a:ln w="317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'Import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'Import '!$B$2:$B$22</c:f>
              <c:numCache>
                <c:formatCode>General</c:formatCode>
                <c:ptCount val="21"/>
                <c:pt idx="0">
                  <c:v>81911.88</c:v>
                </c:pt>
                <c:pt idx="1">
                  <c:v>84677.842000000004</c:v>
                </c:pt>
                <c:pt idx="2">
                  <c:v>103644.13499999999</c:v>
                </c:pt>
                <c:pt idx="3">
                  <c:v>104071.55899999999</c:v>
                </c:pt>
                <c:pt idx="4">
                  <c:v>58959.535000000003</c:v>
                </c:pt>
                <c:pt idx="5">
                  <c:v>94196.644</c:v>
                </c:pt>
                <c:pt idx="6">
                  <c:v>100523.545</c:v>
                </c:pt>
                <c:pt idx="7">
                  <c:v>72657.861000000004</c:v>
                </c:pt>
                <c:pt idx="8">
                  <c:v>91182.812999999995</c:v>
                </c:pt>
                <c:pt idx="9">
                  <c:v>71856.209000000003</c:v>
                </c:pt>
                <c:pt idx="10">
                  <c:v>96711.017000000007</c:v>
                </c:pt>
                <c:pt idx="11">
                  <c:v>104046.387</c:v>
                </c:pt>
                <c:pt idx="12">
                  <c:v>88258.153999999995</c:v>
                </c:pt>
                <c:pt idx="13">
                  <c:v>137778.321</c:v>
                </c:pt>
                <c:pt idx="14">
                  <c:v>74631.585999999996</c:v>
                </c:pt>
                <c:pt idx="15">
                  <c:v>88136.615999999995</c:v>
                </c:pt>
                <c:pt idx="16">
                  <c:v>110279.618</c:v>
                </c:pt>
                <c:pt idx="17">
                  <c:v>124727.026</c:v>
                </c:pt>
                <c:pt idx="18">
                  <c:v>137987.64799999999</c:v>
                </c:pt>
                <c:pt idx="19">
                  <c:v>176290.71900000001</c:v>
                </c:pt>
                <c:pt idx="20">
                  <c:v>183730.14799999999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'Import '!$C$1</c:f>
              <c:strCache>
                <c:ptCount val="1"/>
                <c:pt idx="0">
                  <c:v>(2) MRB: agro</c:v>
                </c:pt>
              </c:strCache>
            </c:strRef>
          </c:tx>
          <c:spPr>
            <a:ln w="317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'Import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'Import '!$C$2:$C$22</c:f>
              <c:numCache>
                <c:formatCode>General</c:formatCode>
                <c:ptCount val="21"/>
                <c:pt idx="0">
                  <c:v>129129.217</c:v>
                </c:pt>
                <c:pt idx="1">
                  <c:v>130798.898</c:v>
                </c:pt>
                <c:pt idx="2">
                  <c:v>161658.25399999999</c:v>
                </c:pt>
                <c:pt idx="3">
                  <c:v>163538.09299999999</c:v>
                </c:pt>
                <c:pt idx="4">
                  <c:v>144687.85</c:v>
                </c:pt>
                <c:pt idx="5">
                  <c:v>168103.62700000001</c:v>
                </c:pt>
                <c:pt idx="6">
                  <c:v>170277.644</c:v>
                </c:pt>
                <c:pt idx="7">
                  <c:v>167972.92</c:v>
                </c:pt>
                <c:pt idx="8">
                  <c:v>170810.538</c:v>
                </c:pt>
                <c:pt idx="9">
                  <c:v>206254.758</c:v>
                </c:pt>
                <c:pt idx="10">
                  <c:v>237169.88800000001</c:v>
                </c:pt>
                <c:pt idx="11">
                  <c:v>316402.60800000001</c:v>
                </c:pt>
                <c:pt idx="12">
                  <c:v>366270.81400000001</c:v>
                </c:pt>
                <c:pt idx="13">
                  <c:v>376312.95899999997</c:v>
                </c:pt>
                <c:pt idx="14">
                  <c:v>303599.64500000002</c:v>
                </c:pt>
                <c:pt idx="15">
                  <c:v>349106.55900000001</c:v>
                </c:pt>
                <c:pt idx="16">
                  <c:v>442835.72899999999</c:v>
                </c:pt>
                <c:pt idx="17">
                  <c:v>476050.62900000002</c:v>
                </c:pt>
                <c:pt idx="18">
                  <c:v>504193.65</c:v>
                </c:pt>
                <c:pt idx="19">
                  <c:v>570400.56599999999</c:v>
                </c:pt>
                <c:pt idx="20">
                  <c:v>507541.364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'Import '!$D$1</c:f>
              <c:strCache>
                <c:ptCount val="1"/>
                <c:pt idx="0">
                  <c:v>(3) MRB: otros</c:v>
                </c:pt>
              </c:strCache>
            </c:strRef>
          </c:tx>
          <c:spPr>
            <a:ln w="317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'Import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'Import '!$D$2:$D$22</c:f>
              <c:numCache>
                <c:formatCode>General</c:formatCode>
                <c:ptCount val="21"/>
                <c:pt idx="0">
                  <c:v>316115.56400000001</c:v>
                </c:pt>
                <c:pt idx="1">
                  <c:v>327970.41800000001</c:v>
                </c:pt>
                <c:pt idx="2">
                  <c:v>313613.91600000003</c:v>
                </c:pt>
                <c:pt idx="3">
                  <c:v>356442.12</c:v>
                </c:pt>
                <c:pt idx="4">
                  <c:v>219962.32399999999</c:v>
                </c:pt>
                <c:pt idx="5">
                  <c:v>236890.72099999999</c:v>
                </c:pt>
                <c:pt idx="6">
                  <c:v>212660.91699999999</c:v>
                </c:pt>
                <c:pt idx="7">
                  <c:v>201439.397</c:v>
                </c:pt>
                <c:pt idx="8">
                  <c:v>209919.55499999999</c:v>
                </c:pt>
                <c:pt idx="9">
                  <c:v>235411.43599999999</c:v>
                </c:pt>
                <c:pt idx="10">
                  <c:v>277503.97200000001</c:v>
                </c:pt>
                <c:pt idx="11">
                  <c:v>287514.90399999998</c:v>
                </c:pt>
                <c:pt idx="12">
                  <c:v>289837.54599999997</c:v>
                </c:pt>
                <c:pt idx="13">
                  <c:v>342565.33500000002</c:v>
                </c:pt>
                <c:pt idx="14">
                  <c:v>283849.01799999998</c:v>
                </c:pt>
                <c:pt idx="15">
                  <c:v>310923.61499999999</c:v>
                </c:pt>
                <c:pt idx="16">
                  <c:v>417506.90100000001</c:v>
                </c:pt>
                <c:pt idx="17">
                  <c:v>489405.24099999998</c:v>
                </c:pt>
                <c:pt idx="18">
                  <c:v>522945.62099999998</c:v>
                </c:pt>
                <c:pt idx="19">
                  <c:v>458186.41</c:v>
                </c:pt>
                <c:pt idx="20">
                  <c:v>553636.32999999996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'Import '!$E$1</c:f>
              <c:strCache>
                <c:ptCount val="1"/>
                <c:pt idx="0">
                  <c:v>(4)MBT: textiles, vestidos y calzado</c:v>
                </c:pt>
              </c:strCache>
            </c:strRef>
          </c:tx>
          <c:spPr>
            <a:ln w="317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'Import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'Import '!$E$2:$E$22</c:f>
              <c:numCache>
                <c:formatCode>General</c:formatCode>
                <c:ptCount val="21"/>
                <c:pt idx="0">
                  <c:v>63392.438999999998</c:v>
                </c:pt>
                <c:pt idx="1">
                  <c:v>57242.733999999997</c:v>
                </c:pt>
                <c:pt idx="2">
                  <c:v>63422.135999999999</c:v>
                </c:pt>
                <c:pt idx="3">
                  <c:v>66771.039999999994</c:v>
                </c:pt>
                <c:pt idx="4">
                  <c:v>53386.169000000002</c:v>
                </c:pt>
                <c:pt idx="5">
                  <c:v>63749.137999999999</c:v>
                </c:pt>
                <c:pt idx="6">
                  <c:v>67165.111999999994</c:v>
                </c:pt>
                <c:pt idx="7">
                  <c:v>62990.767999999996</c:v>
                </c:pt>
                <c:pt idx="8">
                  <c:v>52946.374000000003</c:v>
                </c:pt>
                <c:pt idx="9">
                  <c:v>55902.267</c:v>
                </c:pt>
                <c:pt idx="10">
                  <c:v>58002.966999999997</c:v>
                </c:pt>
                <c:pt idx="11">
                  <c:v>65794.582999999999</c:v>
                </c:pt>
                <c:pt idx="12">
                  <c:v>99479.866999999998</c:v>
                </c:pt>
                <c:pt idx="13">
                  <c:v>115749.14599999999</c:v>
                </c:pt>
                <c:pt idx="14">
                  <c:v>94797.938999999998</c:v>
                </c:pt>
                <c:pt idx="15">
                  <c:v>96689.380999999994</c:v>
                </c:pt>
                <c:pt idx="16">
                  <c:v>130760.401</c:v>
                </c:pt>
                <c:pt idx="17">
                  <c:v>118635.902</c:v>
                </c:pt>
                <c:pt idx="18">
                  <c:v>129326.678</c:v>
                </c:pt>
                <c:pt idx="19">
                  <c:v>139737.53700000001</c:v>
                </c:pt>
                <c:pt idx="20">
                  <c:v>122204.93399999999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'Import '!$F$1</c:f>
              <c:strCache>
                <c:ptCount val="1"/>
                <c:pt idx="0">
                  <c:v>(5) MBT: otros</c:v>
                </c:pt>
              </c:strCache>
            </c:strRef>
          </c:tx>
          <c:spPr>
            <a:ln w="317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'Import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'Import '!$F$2:$F$22</c:f>
              <c:numCache>
                <c:formatCode>General</c:formatCode>
                <c:ptCount val="21"/>
                <c:pt idx="0">
                  <c:v>214818.97200000001</c:v>
                </c:pt>
                <c:pt idx="1">
                  <c:v>229024.38</c:v>
                </c:pt>
                <c:pt idx="2">
                  <c:v>229266.671</c:v>
                </c:pt>
                <c:pt idx="3">
                  <c:v>197698.09</c:v>
                </c:pt>
                <c:pt idx="4">
                  <c:v>135954.734</c:v>
                </c:pt>
                <c:pt idx="5">
                  <c:v>149916.139</c:v>
                </c:pt>
                <c:pt idx="6">
                  <c:v>156678.56099999999</c:v>
                </c:pt>
                <c:pt idx="7">
                  <c:v>144719.43599999999</c:v>
                </c:pt>
                <c:pt idx="8">
                  <c:v>162448.997</c:v>
                </c:pt>
                <c:pt idx="9">
                  <c:v>187158.82500000001</c:v>
                </c:pt>
                <c:pt idx="10">
                  <c:v>247132.34</c:v>
                </c:pt>
                <c:pt idx="11">
                  <c:v>269460.90899999999</c:v>
                </c:pt>
                <c:pt idx="12">
                  <c:v>341390.09499999997</c:v>
                </c:pt>
                <c:pt idx="13">
                  <c:v>390194.97399999999</c:v>
                </c:pt>
                <c:pt idx="14">
                  <c:v>298943.09299999999</c:v>
                </c:pt>
                <c:pt idx="15">
                  <c:v>377443.20400000003</c:v>
                </c:pt>
                <c:pt idx="16">
                  <c:v>465567.26500000001</c:v>
                </c:pt>
                <c:pt idx="17">
                  <c:v>550630.48800000001</c:v>
                </c:pt>
                <c:pt idx="18">
                  <c:v>612538.45799999998</c:v>
                </c:pt>
                <c:pt idx="19">
                  <c:v>637709.98800000001</c:v>
                </c:pt>
                <c:pt idx="20">
                  <c:v>526186.86499999999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'Import '!$G$1</c:f>
              <c:strCache>
                <c:ptCount val="1"/>
                <c:pt idx="0">
                  <c:v>(6) MTI: automoviles </c:v>
                </c:pt>
              </c:strCache>
            </c:strRef>
          </c:tx>
          <c:spPr>
            <a:ln w="317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'Import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'Import '!$G$2:$G$22</c:f>
              <c:numCache>
                <c:formatCode>General</c:formatCode>
                <c:ptCount val="21"/>
                <c:pt idx="0">
                  <c:v>114248.053</c:v>
                </c:pt>
                <c:pt idx="1">
                  <c:v>88416.982000000004</c:v>
                </c:pt>
                <c:pt idx="2">
                  <c:v>98262.157999999996</c:v>
                </c:pt>
                <c:pt idx="3">
                  <c:v>75863.896999999997</c:v>
                </c:pt>
                <c:pt idx="4">
                  <c:v>42475.792000000001</c:v>
                </c:pt>
                <c:pt idx="5">
                  <c:v>52197.966999999997</c:v>
                </c:pt>
                <c:pt idx="6">
                  <c:v>61417.896999999997</c:v>
                </c:pt>
                <c:pt idx="7">
                  <c:v>73263.286999999997</c:v>
                </c:pt>
                <c:pt idx="8">
                  <c:v>61477.868999999999</c:v>
                </c:pt>
                <c:pt idx="9">
                  <c:v>111985.363</c:v>
                </c:pt>
                <c:pt idx="10">
                  <c:v>113806.625</c:v>
                </c:pt>
                <c:pt idx="11">
                  <c:v>150814.48000000001</c:v>
                </c:pt>
                <c:pt idx="12">
                  <c:v>220978.56400000001</c:v>
                </c:pt>
                <c:pt idx="13">
                  <c:v>270782.12900000002</c:v>
                </c:pt>
                <c:pt idx="14">
                  <c:v>203099.9</c:v>
                </c:pt>
                <c:pt idx="15">
                  <c:v>288368.34600000002</c:v>
                </c:pt>
                <c:pt idx="16">
                  <c:v>472467.609</c:v>
                </c:pt>
                <c:pt idx="17">
                  <c:v>436667.52</c:v>
                </c:pt>
                <c:pt idx="18">
                  <c:v>452905.80300000001</c:v>
                </c:pt>
                <c:pt idx="19">
                  <c:v>464247.96100000001</c:v>
                </c:pt>
                <c:pt idx="20">
                  <c:v>425892.00300000003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'Import '!$H$1</c:f>
              <c:strCache>
                <c:ptCount val="1"/>
                <c:pt idx="0">
                  <c:v>(7) MTI: procesos</c:v>
                </c:pt>
              </c:strCache>
            </c:strRef>
          </c:tx>
          <c:spPr>
            <a:ln w="31750" cap="rnd" cmpd="sng" algn="ctr">
              <a:solidFill>
                <a:schemeClr val="accent2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'Import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'Import '!$H$2:$H$22</c:f>
              <c:numCache>
                <c:formatCode>General</c:formatCode>
                <c:ptCount val="21"/>
                <c:pt idx="0">
                  <c:v>302871.62300000002</c:v>
                </c:pt>
                <c:pt idx="1">
                  <c:v>283007.29800000001</c:v>
                </c:pt>
                <c:pt idx="2">
                  <c:v>317216.50400000002</c:v>
                </c:pt>
                <c:pt idx="3">
                  <c:v>329014.745</c:v>
                </c:pt>
                <c:pt idx="4">
                  <c:v>277341.48300000001</c:v>
                </c:pt>
                <c:pt idx="5">
                  <c:v>302180.99099999998</c:v>
                </c:pt>
                <c:pt idx="6">
                  <c:v>315588.55200000003</c:v>
                </c:pt>
                <c:pt idx="7">
                  <c:v>328709.47399999999</c:v>
                </c:pt>
                <c:pt idx="8">
                  <c:v>361232.11599999998</c:v>
                </c:pt>
                <c:pt idx="9">
                  <c:v>384994.19699999999</c:v>
                </c:pt>
                <c:pt idx="10">
                  <c:v>443304.34399999998</c:v>
                </c:pt>
                <c:pt idx="11">
                  <c:v>499360.815</c:v>
                </c:pt>
                <c:pt idx="12">
                  <c:v>576622.16599999997</c:v>
                </c:pt>
                <c:pt idx="13">
                  <c:v>685641.28099999996</c:v>
                </c:pt>
                <c:pt idx="14">
                  <c:v>630402.30900000001</c:v>
                </c:pt>
                <c:pt idx="15">
                  <c:v>712300.69400000002</c:v>
                </c:pt>
                <c:pt idx="16">
                  <c:v>889768.01300000004</c:v>
                </c:pt>
                <c:pt idx="17">
                  <c:v>970939.78099999996</c:v>
                </c:pt>
                <c:pt idx="18">
                  <c:v>892658.83799999999</c:v>
                </c:pt>
                <c:pt idx="19">
                  <c:v>901300.53300000005</c:v>
                </c:pt>
                <c:pt idx="20">
                  <c:v>894314.37600000005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'Import '!$I$1</c:f>
              <c:strCache>
                <c:ptCount val="1"/>
                <c:pt idx="0">
                  <c:v>(8) MTI: ingeniería</c:v>
                </c:pt>
              </c:strCache>
            </c:strRef>
          </c:tx>
          <c:spPr>
            <a:ln w="31750" cap="rnd" cmpd="sng" algn="ctr">
              <a:solidFill>
                <a:schemeClr val="accent3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'Import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'Import '!$I$2:$I$22</c:f>
              <c:numCache>
                <c:formatCode>General</c:formatCode>
                <c:ptCount val="21"/>
                <c:pt idx="0">
                  <c:v>762010.14599999995</c:v>
                </c:pt>
                <c:pt idx="1">
                  <c:v>848243.75199999998</c:v>
                </c:pt>
                <c:pt idx="2">
                  <c:v>681880.83</c:v>
                </c:pt>
                <c:pt idx="3">
                  <c:v>692598.16</c:v>
                </c:pt>
                <c:pt idx="4">
                  <c:v>442774.45899999997</c:v>
                </c:pt>
                <c:pt idx="5">
                  <c:v>367527.22</c:v>
                </c:pt>
                <c:pt idx="6">
                  <c:v>523205.99699999997</c:v>
                </c:pt>
                <c:pt idx="7">
                  <c:v>403735.18</c:v>
                </c:pt>
                <c:pt idx="8">
                  <c:v>492634.266</c:v>
                </c:pt>
                <c:pt idx="9">
                  <c:v>562307.94999999995</c:v>
                </c:pt>
                <c:pt idx="10">
                  <c:v>628929.30700000003</c:v>
                </c:pt>
                <c:pt idx="11">
                  <c:v>792271.03700000001</c:v>
                </c:pt>
                <c:pt idx="12">
                  <c:v>1136119.797</c:v>
                </c:pt>
                <c:pt idx="13">
                  <c:v>1241569.6839999999</c:v>
                </c:pt>
                <c:pt idx="14">
                  <c:v>1106387.4080000001</c:v>
                </c:pt>
                <c:pt idx="15">
                  <c:v>1196042.048</c:v>
                </c:pt>
                <c:pt idx="16">
                  <c:v>1645197.844</c:v>
                </c:pt>
                <c:pt idx="17">
                  <c:v>1791257.94</c:v>
                </c:pt>
                <c:pt idx="18">
                  <c:v>1819644.571</c:v>
                </c:pt>
                <c:pt idx="19">
                  <c:v>1789695.0560000001</c:v>
                </c:pt>
                <c:pt idx="20">
                  <c:v>1771544.368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'Import '!$J$1</c:f>
              <c:strCache>
                <c:ptCount val="1"/>
                <c:pt idx="0">
                  <c:v>(9) MAT: electronicos y electricos </c:v>
                </c:pt>
              </c:strCache>
            </c:strRef>
          </c:tx>
          <c:spPr>
            <a:ln w="31750" cap="rnd" cmpd="sng" algn="ctr">
              <a:solidFill>
                <a:schemeClr val="accent4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'Import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'Import '!$J$2:$J$22</c:f>
              <c:numCache>
                <c:formatCode>General</c:formatCode>
                <c:ptCount val="21"/>
                <c:pt idx="0">
                  <c:v>394808.26400000002</c:v>
                </c:pt>
                <c:pt idx="1">
                  <c:v>404723.22</c:v>
                </c:pt>
                <c:pt idx="2">
                  <c:v>451463.91600000003</c:v>
                </c:pt>
                <c:pt idx="3">
                  <c:v>540304.47600000002</c:v>
                </c:pt>
                <c:pt idx="4">
                  <c:v>267881.63299999997</c:v>
                </c:pt>
                <c:pt idx="5">
                  <c:v>148045.22</c:v>
                </c:pt>
                <c:pt idx="6">
                  <c:v>174706.981</c:v>
                </c:pt>
                <c:pt idx="7">
                  <c:v>132939.41</c:v>
                </c:pt>
                <c:pt idx="8">
                  <c:v>203580.40100000001</c:v>
                </c:pt>
                <c:pt idx="9">
                  <c:v>241676.71900000001</c:v>
                </c:pt>
                <c:pt idx="10">
                  <c:v>520869.80099999998</c:v>
                </c:pt>
                <c:pt idx="11">
                  <c:v>458175.125</c:v>
                </c:pt>
                <c:pt idx="12">
                  <c:v>418235.31400000001</c:v>
                </c:pt>
                <c:pt idx="13">
                  <c:v>543564.54299999995</c:v>
                </c:pt>
                <c:pt idx="14">
                  <c:v>353268.14600000001</c:v>
                </c:pt>
                <c:pt idx="15">
                  <c:v>505661.30599999998</c:v>
                </c:pt>
                <c:pt idx="16">
                  <c:v>507442.924</c:v>
                </c:pt>
                <c:pt idx="17">
                  <c:v>457131.15299999999</c:v>
                </c:pt>
                <c:pt idx="18">
                  <c:v>569350.56999999995</c:v>
                </c:pt>
                <c:pt idx="19">
                  <c:v>531457.01300000004</c:v>
                </c:pt>
                <c:pt idx="20">
                  <c:v>456073.87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'Import '!$K$1</c:f>
              <c:strCache>
                <c:ptCount val="1"/>
                <c:pt idx="0">
                  <c:v>(10) MAT: otros </c:v>
                </c:pt>
              </c:strCache>
            </c:strRef>
          </c:tx>
          <c:spPr>
            <a:ln w="31750" cap="rnd" cmpd="sng" algn="ctr">
              <a:solidFill>
                <a:schemeClr val="accent5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'Import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'Import '!$K$2:$K$22</c:f>
              <c:numCache>
                <c:formatCode>General</c:formatCode>
                <c:ptCount val="21"/>
                <c:pt idx="0">
                  <c:v>196836.046</c:v>
                </c:pt>
                <c:pt idx="1">
                  <c:v>214188.88500000001</c:v>
                </c:pt>
                <c:pt idx="2">
                  <c:v>347366.81300000002</c:v>
                </c:pt>
                <c:pt idx="3">
                  <c:v>412122.527</c:v>
                </c:pt>
                <c:pt idx="4">
                  <c:v>283421.81199999998</c:v>
                </c:pt>
                <c:pt idx="5">
                  <c:v>342974.23300000001</c:v>
                </c:pt>
                <c:pt idx="6">
                  <c:v>371125.03499999997</c:v>
                </c:pt>
                <c:pt idx="7">
                  <c:v>257687.57800000001</c:v>
                </c:pt>
                <c:pt idx="8">
                  <c:v>387732.42499999999</c:v>
                </c:pt>
                <c:pt idx="9">
                  <c:v>295001.38799999998</c:v>
                </c:pt>
                <c:pt idx="10">
                  <c:v>289864.77100000001</c:v>
                </c:pt>
                <c:pt idx="11">
                  <c:v>514114.83399999997</c:v>
                </c:pt>
                <c:pt idx="12">
                  <c:v>516071.47499999998</c:v>
                </c:pt>
                <c:pt idx="13">
                  <c:v>1209806.085</c:v>
                </c:pt>
                <c:pt idx="14">
                  <c:v>1779889.9680000001</c:v>
                </c:pt>
                <c:pt idx="15">
                  <c:v>1709685.996</c:v>
                </c:pt>
                <c:pt idx="16">
                  <c:v>2394337.7999999998</c:v>
                </c:pt>
                <c:pt idx="17">
                  <c:v>1843450.399</c:v>
                </c:pt>
                <c:pt idx="18">
                  <c:v>2269769.5269999998</c:v>
                </c:pt>
                <c:pt idx="19">
                  <c:v>3051583.2560000001</c:v>
                </c:pt>
                <c:pt idx="20">
                  <c:v>2780224.06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8092264"/>
        <c:axId val="44809265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'Import '!$A$1</c15:sqref>
                        </c15:formulaRef>
                      </c:ext>
                    </c:extLst>
                    <c:strCache>
                      <c:ptCount val="1"/>
                      <c:pt idx="0">
                        <c:v>Año</c:v>
                      </c:pt>
                    </c:strCache>
                  </c:strRef>
                </c:tx>
                <c:spPr>
                  <a:ln w="31750" cap="rnd" cmpd="sng" algn="ctr">
                    <a:solidFill>
                      <a:schemeClr val="accent1"/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'Import '!$A$2:$A$22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1995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'Import '!$A$2:$A$22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1995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059E-4701-B93C-66C8EC548533}"/>
                  </c:ext>
                </c:extLst>
              </c15:ser>
            </c15:filteredLineSeries>
          </c:ext>
        </c:extLst>
      </c:lineChart>
      <c:catAx>
        <c:axId val="4480922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8092656"/>
        <c:crosses val="autoZero"/>
        <c:auto val="1"/>
        <c:lblAlgn val="ctr"/>
        <c:lblOffset val="100"/>
        <c:noMultiLvlLbl val="0"/>
      </c:catAx>
      <c:valAx>
        <c:axId val="44809265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Importaciones a Colombia de  la Unión Europea por categorías LALL (miles de dólares)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80922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5'!$D$5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5'!$A$6:$A$26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5'!$D$6:$D$26</c:f>
              <c:numCache>
                <c:formatCode>"$"\ #,##0.00000</c:formatCode>
                <c:ptCount val="21"/>
                <c:pt idx="0">
                  <c:v>0.40046689032056421</c:v>
                </c:pt>
                <c:pt idx="1">
                  <c:v>0.35289845421554294</c:v>
                </c:pt>
                <c:pt idx="2">
                  <c:v>0.31699603871456578</c:v>
                </c:pt>
                <c:pt idx="3">
                  <c:v>0.22788008081571937</c:v>
                </c:pt>
                <c:pt idx="4">
                  <c:v>0.28406383883857556</c:v>
                </c:pt>
                <c:pt idx="5">
                  <c:v>0.28155601151422055</c:v>
                </c:pt>
                <c:pt idx="6">
                  <c:v>0.30540395894588024</c:v>
                </c:pt>
                <c:pt idx="7">
                  <c:v>0.26341192287494075</c:v>
                </c:pt>
                <c:pt idx="8">
                  <c:v>0.45464715143810386</c:v>
                </c:pt>
                <c:pt idx="9">
                  <c:v>0.53399489889762175</c:v>
                </c:pt>
                <c:pt idx="10">
                  <c:v>0.70831740058055537</c:v>
                </c:pt>
                <c:pt idx="11">
                  <c:v>0.74233114460144589</c:v>
                </c:pt>
                <c:pt idx="12">
                  <c:v>0.75787740590743324</c:v>
                </c:pt>
                <c:pt idx="13">
                  <c:v>0.68977088487727889</c:v>
                </c:pt>
                <c:pt idx="14">
                  <c:v>0.56946289756923885</c:v>
                </c:pt>
                <c:pt idx="15">
                  <c:v>0.6080351338742187</c:v>
                </c:pt>
                <c:pt idx="16">
                  <c:v>0.72520424272978268</c:v>
                </c:pt>
                <c:pt idx="17">
                  <c:v>0.73785096388348737</c:v>
                </c:pt>
                <c:pt idx="18">
                  <c:v>0.96651185204993884</c:v>
                </c:pt>
                <c:pt idx="19">
                  <c:v>0.78803407014512483</c:v>
                </c:pt>
                <c:pt idx="20">
                  <c:v>0.72275678450516101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5'!$D$31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 Per Cápita 5'!$A$6:$A$26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5'!$D$32:$D$52</c:f>
              <c:numCache>
                <c:formatCode>"$"\ #,##0.0000</c:formatCode>
                <c:ptCount val="21"/>
                <c:pt idx="0">
                  <c:v>5.7327582507600834</c:v>
                </c:pt>
                <c:pt idx="1">
                  <c:v>6.0161836500687587</c:v>
                </c:pt>
                <c:pt idx="2">
                  <c:v>5.9340642050377719</c:v>
                </c:pt>
                <c:pt idx="3">
                  <c:v>5.0453192459785585</c:v>
                </c:pt>
                <c:pt idx="4">
                  <c:v>3.421897893920983</c:v>
                </c:pt>
                <c:pt idx="5">
                  <c:v>3.7204130638403043</c:v>
                </c:pt>
                <c:pt idx="6">
                  <c:v>3.8388867312444166</c:v>
                </c:pt>
                <c:pt idx="7">
                  <c:v>3.5016586970875334</c:v>
                </c:pt>
                <c:pt idx="8">
                  <c:v>3.8817930214225878</c:v>
                </c:pt>
                <c:pt idx="9">
                  <c:v>4.4174061765573001</c:v>
                </c:pt>
                <c:pt idx="10">
                  <c:v>5.7621928926927701</c:v>
                </c:pt>
                <c:pt idx="11">
                  <c:v>6.2079247603715944</c:v>
                </c:pt>
                <c:pt idx="12">
                  <c:v>7.7717724132274304</c:v>
                </c:pt>
                <c:pt idx="13">
                  <c:v>8.7780631172464467</c:v>
                </c:pt>
                <c:pt idx="14">
                  <c:v>6.6463062669123998</c:v>
                </c:pt>
                <c:pt idx="15">
                  <c:v>8.2937080681730695</c:v>
                </c:pt>
                <c:pt idx="16">
                  <c:v>10.111223789299423</c:v>
                </c:pt>
                <c:pt idx="17">
                  <c:v>11.820715732829949</c:v>
                </c:pt>
                <c:pt idx="18">
                  <c:v>12.999242398663579</c:v>
                </c:pt>
                <c:pt idx="19">
                  <c:v>13.379900925661895</c:v>
                </c:pt>
                <c:pt idx="20">
                  <c:v>10.915968799299552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5'!$D$56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5'!$A$6:$A$26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5'!$D$57:$D$77</c:f>
              <c:numCache>
                <c:formatCode>"$"\ #,##0.00</c:formatCode>
                <c:ptCount val="21"/>
                <c:pt idx="0">
                  <c:v>6.133225141080648</c:v>
                </c:pt>
                <c:pt idx="1">
                  <c:v>6.3690821042843018</c:v>
                </c:pt>
                <c:pt idx="2">
                  <c:v>6.2510602437523382</c:v>
                </c:pt>
                <c:pt idx="3">
                  <c:v>5.2731993267942778</c:v>
                </c:pt>
                <c:pt idx="4">
                  <c:v>3.7059617327595586</c:v>
                </c:pt>
                <c:pt idx="5">
                  <c:v>4.0019690753545252</c:v>
                </c:pt>
                <c:pt idx="6">
                  <c:v>4.1442906901902976</c:v>
                </c:pt>
                <c:pt idx="7">
                  <c:v>3.7650706199624744</c:v>
                </c:pt>
                <c:pt idx="8">
                  <c:v>4.3364401728606925</c:v>
                </c:pt>
                <c:pt idx="9">
                  <c:v>4.9514010754549211</c:v>
                </c:pt>
                <c:pt idx="10">
                  <c:v>6.4705102932733256</c:v>
                </c:pt>
                <c:pt idx="11">
                  <c:v>6.9502559049730408</c:v>
                </c:pt>
                <c:pt idx="12">
                  <c:v>8.5296498191348622</c:v>
                </c:pt>
                <c:pt idx="13">
                  <c:v>9.4678340021237251</c:v>
                </c:pt>
                <c:pt idx="14">
                  <c:v>7.2157691644816389</c:v>
                </c:pt>
                <c:pt idx="15">
                  <c:v>8.9017432020472871</c:v>
                </c:pt>
                <c:pt idx="16">
                  <c:v>10.836428032029206</c:v>
                </c:pt>
                <c:pt idx="17">
                  <c:v>12.558566696713438</c:v>
                </c:pt>
                <c:pt idx="18">
                  <c:v>13.965754250713518</c:v>
                </c:pt>
                <c:pt idx="19">
                  <c:v>14.167934995807018</c:v>
                </c:pt>
                <c:pt idx="20">
                  <c:v>11.638725583804712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1391224"/>
        <c:axId val="451391616"/>
      </c:lineChart>
      <c:catAx>
        <c:axId val="451391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391616"/>
        <c:crosses val="autoZero"/>
        <c:auto val="1"/>
        <c:lblAlgn val="ctr"/>
        <c:lblOffset val="100"/>
        <c:noMultiLvlLbl val="0"/>
      </c:catAx>
      <c:valAx>
        <c:axId val="4513916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layout>
            <c:manualLayout>
              <c:xMode val="edge"/>
              <c:yMode val="edge"/>
              <c:x val="2.2222157639764661E-2"/>
              <c:y val="0.381739448741014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391224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UNIÓN EUROPEA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5'!$D$84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 Per Cápita 5'!$A$85:$A$105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5'!$D$85:$D$105</c:f>
              <c:numCache>
                <c:formatCode>"$"\ #,##0.00</c:formatCode>
                <c:ptCount val="21"/>
                <c:pt idx="0">
                  <c:v>0.44390750064910056</c:v>
                </c:pt>
                <c:pt idx="1">
                  <c:v>0.47262288735475505</c:v>
                </c:pt>
                <c:pt idx="2">
                  <c:v>0.47231638620831945</c:v>
                </c:pt>
                <c:pt idx="3">
                  <c:v>0.40674013135113307</c:v>
                </c:pt>
                <c:pt idx="4">
                  <c:v>0.27913323801523526</c:v>
                </c:pt>
                <c:pt idx="5">
                  <c:v>0.30728992232262131</c:v>
                </c:pt>
                <c:pt idx="6">
                  <c:v>0.32035784103208431</c:v>
                </c:pt>
                <c:pt idx="7">
                  <c:v>0.29509015837759722</c:v>
                </c:pt>
                <c:pt idx="8">
                  <c:v>0.33001123292445922</c:v>
                </c:pt>
                <c:pt idx="9">
                  <c:v>0.37868597218632</c:v>
                </c:pt>
                <c:pt idx="10">
                  <c:v>0.49804898869715197</c:v>
                </c:pt>
                <c:pt idx="11">
                  <c:v>0.5410052410855356</c:v>
                </c:pt>
                <c:pt idx="12">
                  <c:v>0.68289494776439197</c:v>
                </c:pt>
                <c:pt idx="13">
                  <c:v>0.77758453961873653</c:v>
                </c:pt>
                <c:pt idx="14">
                  <c:v>0.59395376777987885</c:v>
                </c:pt>
                <c:pt idx="15">
                  <c:v>0.74828324387366285</c:v>
                </c:pt>
                <c:pt idx="16">
                  <c:v>0.92095506447760855</c:v>
                </c:pt>
                <c:pt idx="17">
                  <c:v>1.0901446079114359</c:v>
                </c:pt>
                <c:pt idx="18">
                  <c:v>1.2056635909275293</c:v>
                </c:pt>
                <c:pt idx="19">
                  <c:v>1.2544833143594967</c:v>
                </c:pt>
                <c:pt idx="20">
                  <c:v>1.0324102990571942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5'!$D$110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5'!$A$85:$A$105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5'!$D$111:$D$131</c:f>
              <c:numCache>
                <c:formatCode>"$"\ #,##0.0000</c:formatCode>
                <c:ptCount val="21"/>
                <c:pt idx="0">
                  <c:v>3.1009550481454415E-2</c:v>
                </c:pt>
                <c:pt idx="1">
                  <c:v>2.7723203957125468E-2</c:v>
                </c:pt>
                <c:pt idx="2">
                  <c:v>2.5231008340103257E-2</c:v>
                </c:pt>
                <c:pt idx="3">
                  <c:v>1.8371082083095288E-2</c:v>
                </c:pt>
                <c:pt idx="4">
                  <c:v>2.3171836681308212E-2</c:v>
                </c:pt>
                <c:pt idx="5">
                  <c:v>2.3255300802100851E-2</c:v>
                </c:pt>
                <c:pt idx="6">
                  <c:v>2.548617861898678E-2</c:v>
                </c:pt>
                <c:pt idx="7">
                  <c:v>2.2198127448675966E-2</c:v>
                </c:pt>
                <c:pt idx="8">
                  <c:v>3.8651897760560217E-2</c:v>
                </c:pt>
                <c:pt idx="9">
                  <c:v>4.57771754168141E-2</c:v>
                </c:pt>
                <c:pt idx="10">
                  <c:v>6.1222658041022733E-2</c:v>
                </c:pt>
                <c:pt idx="11">
                  <c:v>6.4692317538070088E-2</c:v>
                </c:pt>
                <c:pt idx="12">
                  <c:v>6.6593644795633331E-2</c:v>
                </c:pt>
                <c:pt idx="13">
                  <c:v>6.1101767986370376E-2</c:v>
                </c:pt>
                <c:pt idx="14">
                  <c:v>5.089061804237717E-2</c:v>
                </c:pt>
                <c:pt idx="15">
                  <c:v>5.4858755411291003E-2</c:v>
                </c:pt>
                <c:pt idx="16">
                  <c:v>6.6053381276107409E-2</c:v>
                </c:pt>
                <c:pt idx="17">
                  <c:v>6.8047000528560192E-2</c:v>
                </c:pt>
                <c:pt idx="18">
                  <c:v>8.9642774130925251E-2</c:v>
                </c:pt>
                <c:pt idx="19">
                  <c:v>7.3885120498002207E-2</c:v>
                </c:pt>
                <c:pt idx="20">
                  <c:v>6.8356878052314496E-2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5'!$D$135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5'!$A$85:$A$105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5'!$D$136:$D$156</c:f>
              <c:numCache>
                <c:formatCode>"$"\ #,##0.0000</c:formatCode>
                <c:ptCount val="21"/>
                <c:pt idx="0">
                  <c:v>0.47491705113055505</c:v>
                </c:pt>
                <c:pt idx="1">
                  <c:v>0.50034609131188046</c:v>
                </c:pt>
                <c:pt idx="2">
                  <c:v>0.49754739454842278</c:v>
                </c:pt>
                <c:pt idx="3">
                  <c:v>0.42511121343422842</c:v>
                </c:pt>
                <c:pt idx="4">
                  <c:v>0.30230507469654355</c:v>
                </c:pt>
                <c:pt idx="5">
                  <c:v>0.33054522312472223</c:v>
                </c:pt>
                <c:pt idx="6">
                  <c:v>0.34584401965107109</c:v>
                </c:pt>
                <c:pt idx="7">
                  <c:v>0.31728828582627322</c:v>
                </c:pt>
                <c:pt idx="8">
                  <c:v>0.36866313068501949</c:v>
                </c:pt>
                <c:pt idx="9">
                  <c:v>0.42446314760313414</c:v>
                </c:pt>
                <c:pt idx="10">
                  <c:v>0.55927164673817464</c:v>
                </c:pt>
                <c:pt idx="11">
                  <c:v>0.60569755862360575</c:v>
                </c:pt>
                <c:pt idx="12">
                  <c:v>0.74948859256002531</c:v>
                </c:pt>
                <c:pt idx="13">
                  <c:v>0.83868630760510687</c:v>
                </c:pt>
                <c:pt idx="14">
                  <c:v>0.64484438582225612</c:v>
                </c:pt>
                <c:pt idx="15">
                  <c:v>0.80314199928495389</c:v>
                </c:pt>
                <c:pt idx="16">
                  <c:v>0.98700844575371605</c:v>
                </c:pt>
                <c:pt idx="17">
                  <c:v>1.1581916084399961</c:v>
                </c:pt>
                <c:pt idx="18">
                  <c:v>1.2953063650584546</c:v>
                </c:pt>
                <c:pt idx="19">
                  <c:v>1.3283684348574989</c:v>
                </c:pt>
                <c:pt idx="20">
                  <c:v>1.1007671771095087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1392400"/>
        <c:axId val="451392792"/>
      </c:lineChart>
      <c:catAx>
        <c:axId val="4513924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392792"/>
        <c:crosses val="autoZero"/>
        <c:auto val="1"/>
        <c:lblAlgn val="ctr"/>
        <c:lblOffset val="100"/>
        <c:noMultiLvlLbl val="0"/>
      </c:catAx>
      <c:valAx>
        <c:axId val="451392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392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COLOMBIA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6'!$D$5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6'!$A$6:$A$26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6'!$D$6:$D$26</c:f>
              <c:numCache>
                <c:formatCode>"$"\ #,##0.00000</c:formatCode>
                <c:ptCount val="21"/>
                <c:pt idx="0">
                  <c:v>2.4666296472071123E-4</c:v>
                </c:pt>
                <c:pt idx="1">
                  <c:v>1.4718116635866561E-3</c:v>
                </c:pt>
                <c:pt idx="2">
                  <c:v>4.6633305976072747E-3</c:v>
                </c:pt>
                <c:pt idx="3">
                  <c:v>1.8337296809734963E-2</c:v>
                </c:pt>
                <c:pt idx="4">
                  <c:v>5.0534600387336795E-3</c:v>
                </c:pt>
                <c:pt idx="5">
                  <c:v>3.7180942229297055E-2</c:v>
                </c:pt>
                <c:pt idx="6">
                  <c:v>3.4213473415599986E-2</c:v>
                </c:pt>
                <c:pt idx="7">
                  <c:v>1.0148292629860457E-2</c:v>
                </c:pt>
                <c:pt idx="8">
                  <c:v>9.1809691132340946E-3</c:v>
                </c:pt>
                <c:pt idx="9">
                  <c:v>4.803402358767149E-2</c:v>
                </c:pt>
                <c:pt idx="10">
                  <c:v>3.8327674641312542E-3</c:v>
                </c:pt>
                <c:pt idx="11">
                  <c:v>1.840758904146703E-2</c:v>
                </c:pt>
                <c:pt idx="12">
                  <c:v>1.5001139733669977E-2</c:v>
                </c:pt>
                <c:pt idx="13">
                  <c:v>1.5217447594771852E-2</c:v>
                </c:pt>
                <c:pt idx="14">
                  <c:v>1.1649013029062204E-2</c:v>
                </c:pt>
                <c:pt idx="15">
                  <c:v>2.2968436714341317E-2</c:v>
                </c:pt>
                <c:pt idx="16">
                  <c:v>2.6691989360489842E-2</c:v>
                </c:pt>
                <c:pt idx="17">
                  <c:v>2.1311402947883772E-2</c:v>
                </c:pt>
                <c:pt idx="18">
                  <c:v>6.0994515640332508E-2</c:v>
                </c:pt>
                <c:pt idx="19">
                  <c:v>6.7394997170374671E-2</c:v>
                </c:pt>
                <c:pt idx="20">
                  <c:v>1.7170612739909143E-2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6'!$D$31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 Per Cápita 6'!$A$6:$A$26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6'!$D$32:$D$52</c:f>
              <c:numCache>
                <c:formatCode>"$"\ #,##0.0000</c:formatCode>
                <c:ptCount val="21"/>
                <c:pt idx="0">
                  <c:v>3.048876281136963</c:v>
                </c:pt>
                <c:pt idx="1">
                  <c:v>2.3226033905072625</c:v>
                </c:pt>
                <c:pt idx="2">
                  <c:v>2.5433001314768773</c:v>
                </c:pt>
                <c:pt idx="3">
                  <c:v>1.9360712063987822</c:v>
                </c:pt>
                <c:pt idx="4">
                  <c:v>1.0690898279969108</c:v>
                </c:pt>
                <c:pt idx="5">
                  <c:v>1.2953775332534749</c:v>
                </c:pt>
                <c:pt idx="6">
                  <c:v>1.5048411751384179</c:v>
                </c:pt>
                <c:pt idx="7">
                  <c:v>1.7726922740409936</c:v>
                </c:pt>
                <c:pt idx="8">
                  <c:v>1.4690417747308839</c:v>
                </c:pt>
                <c:pt idx="9">
                  <c:v>2.6431285524484953</c:v>
                </c:pt>
                <c:pt idx="10">
                  <c:v>2.6535407131108433</c:v>
                </c:pt>
                <c:pt idx="11">
                  <c:v>3.4745111938094397</c:v>
                </c:pt>
                <c:pt idx="12">
                  <c:v>5.0305944219319318</c:v>
                </c:pt>
                <c:pt idx="13">
                  <c:v>6.0916792315842834</c:v>
                </c:pt>
                <c:pt idx="14">
                  <c:v>4.5154551812283614</c:v>
                </c:pt>
                <c:pt idx="15">
                  <c:v>6.3364311570064018</c:v>
                </c:pt>
                <c:pt idx="16">
                  <c:v>10.261085963151249</c:v>
                </c:pt>
                <c:pt idx="17">
                  <c:v>9.3742041826057356</c:v>
                </c:pt>
                <c:pt idx="18">
                  <c:v>9.6115309007395826</c:v>
                </c:pt>
                <c:pt idx="19">
                  <c:v>9.7404648508038534</c:v>
                </c:pt>
                <c:pt idx="20">
                  <c:v>8.8353095180724264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6'!$D$56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6'!$A$6:$A$26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6'!$D$57:$D$77</c:f>
              <c:numCache>
                <c:formatCode>"$"\ #,##0.00</c:formatCode>
                <c:ptCount val="21"/>
                <c:pt idx="0">
                  <c:v>3.0491229441016836</c:v>
                </c:pt>
                <c:pt idx="1">
                  <c:v>2.3240752021708491</c:v>
                </c:pt>
                <c:pt idx="2">
                  <c:v>2.5479634620744847</c:v>
                </c:pt>
                <c:pt idx="3">
                  <c:v>1.9544085032085168</c:v>
                </c:pt>
                <c:pt idx="4">
                  <c:v>1.0741432880356443</c:v>
                </c:pt>
                <c:pt idx="5">
                  <c:v>1.332558475482772</c:v>
                </c:pt>
                <c:pt idx="6">
                  <c:v>1.5390546485540177</c:v>
                </c:pt>
                <c:pt idx="7">
                  <c:v>1.782840566670854</c:v>
                </c:pt>
                <c:pt idx="8">
                  <c:v>1.478222743844118</c:v>
                </c:pt>
                <c:pt idx="9">
                  <c:v>2.6911625760361666</c:v>
                </c:pt>
                <c:pt idx="10">
                  <c:v>2.6573734805749742</c:v>
                </c:pt>
                <c:pt idx="11">
                  <c:v>3.4929187828509067</c:v>
                </c:pt>
                <c:pt idx="12">
                  <c:v>5.0455955616656016</c:v>
                </c:pt>
                <c:pt idx="13">
                  <c:v>6.106896679179056</c:v>
                </c:pt>
                <c:pt idx="14">
                  <c:v>4.5271041942574231</c:v>
                </c:pt>
                <c:pt idx="15">
                  <c:v>6.3593995937207426</c:v>
                </c:pt>
                <c:pt idx="16">
                  <c:v>10.287777952511739</c:v>
                </c:pt>
                <c:pt idx="17">
                  <c:v>9.3955155855536177</c:v>
                </c:pt>
                <c:pt idx="18">
                  <c:v>9.6725254163799139</c:v>
                </c:pt>
                <c:pt idx="19">
                  <c:v>9.8078598479742283</c:v>
                </c:pt>
                <c:pt idx="20">
                  <c:v>8.8524801308123369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1393576"/>
        <c:axId val="451393968"/>
      </c:lineChart>
      <c:catAx>
        <c:axId val="4513935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393968"/>
        <c:crosses val="autoZero"/>
        <c:auto val="1"/>
        <c:lblAlgn val="ctr"/>
        <c:lblOffset val="100"/>
        <c:noMultiLvlLbl val="0"/>
      </c:catAx>
      <c:valAx>
        <c:axId val="451393968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layout>
            <c:manualLayout>
              <c:xMode val="edge"/>
              <c:yMode val="edge"/>
              <c:x val="2.2222157639764661E-2"/>
              <c:y val="0.381739448741014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39357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UNIÓN EUROPEA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6'!$D$84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 Per Cápita 6'!$A$85:$A$105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6'!$D$85:$D$105</c:f>
              <c:numCache>
                <c:formatCode>"$"\ #,##0.00</c:formatCode>
                <c:ptCount val="21"/>
                <c:pt idx="0">
                  <c:v>0.23608514270916431</c:v>
                </c:pt>
                <c:pt idx="1">
                  <c:v>0.18246044077942011</c:v>
                </c:pt>
                <c:pt idx="2">
                  <c:v>0.20243163633492506</c:v>
                </c:pt>
                <c:pt idx="3">
                  <c:v>0.15608087782026034</c:v>
                </c:pt>
                <c:pt idx="4">
                  <c:v>8.7208477479141164E-2</c:v>
                </c:pt>
                <c:pt idx="5">
                  <c:v>0.10699254484421288</c:v>
                </c:pt>
                <c:pt idx="6">
                  <c:v>0.12558007144098629</c:v>
                </c:pt>
                <c:pt idx="7">
                  <c:v>0.14938750151080857</c:v>
                </c:pt>
                <c:pt idx="8">
                  <c:v>0.12489081324557758</c:v>
                </c:pt>
                <c:pt idx="9">
                  <c:v>0.22658448544060344</c:v>
                </c:pt>
                <c:pt idx="10">
                  <c:v>0.22935595757433452</c:v>
                </c:pt>
                <c:pt idx="11">
                  <c:v>0.30279503032326555</c:v>
                </c:pt>
                <c:pt idx="12">
                  <c:v>0.44203140961025938</c:v>
                </c:pt>
                <c:pt idx="13">
                  <c:v>0.53961739936569852</c:v>
                </c:pt>
                <c:pt idx="14">
                  <c:v>0.40352814186182462</c:v>
                </c:pt>
                <c:pt idx="15">
                  <c:v>0.57169184419959196</c:v>
                </c:pt>
                <c:pt idx="16">
                  <c:v>0.9346048788678829</c:v>
                </c:pt>
                <c:pt idx="17">
                  <c:v>0.86451940593972187</c:v>
                </c:pt>
                <c:pt idx="18">
                  <c:v>0.89145755611788247</c:v>
                </c:pt>
                <c:pt idx="19">
                  <c:v>0.91325419353462955</c:v>
                </c:pt>
                <c:pt idx="20">
                  <c:v>0.8356257433056552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6'!$D$110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6'!$A$85:$A$105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6'!$D$111:$D$131</c:f>
              <c:numCache>
                <c:formatCode>"$"\ #,##0.0000</c:formatCode>
                <c:ptCount val="21"/>
                <c:pt idx="0">
                  <c:v>1.9099975157220454E-5</c:v>
                </c:pt>
                <c:pt idx="1">
                  <c:v>1.156234447860947E-4</c:v>
                </c:pt>
                <c:pt idx="2">
                  <c:v>3.7117351269753084E-4</c:v>
                </c:pt>
                <c:pt idx="3">
                  <c:v>1.4783037800752104E-3</c:v>
                </c:pt>
                <c:pt idx="4">
                  <c:v>4.1222406615295143E-4</c:v>
                </c:pt>
                <c:pt idx="5">
                  <c:v>3.0709839615843761E-3</c:v>
                </c:pt>
                <c:pt idx="6">
                  <c:v>2.8551388058478192E-3</c:v>
                </c:pt>
                <c:pt idx="7">
                  <c:v>8.5521221182935456E-4</c:v>
                </c:pt>
                <c:pt idx="8">
                  <c:v>7.8052150637063146E-4</c:v>
                </c:pt>
                <c:pt idx="9">
                  <c:v>4.1177582937356721E-3</c:v>
                </c:pt>
                <c:pt idx="10">
                  <c:v>3.3128116239264854E-4</c:v>
                </c:pt>
                <c:pt idx="11">
                  <c:v>1.6041757159740819E-3</c:v>
                </c:pt>
                <c:pt idx="12">
                  <c:v>1.318129506391031E-3</c:v>
                </c:pt>
                <c:pt idx="13">
                  <c:v>1.3480026087878845E-3</c:v>
                </c:pt>
                <c:pt idx="14">
                  <c:v>1.0410256316314274E-3</c:v>
                </c:pt>
                <c:pt idx="15">
                  <c:v>2.072281323388824E-3</c:v>
                </c:pt>
                <c:pt idx="16">
                  <c:v>2.4311718635424235E-3</c:v>
                </c:pt>
                <c:pt idx="17">
                  <c:v>1.9654064555616694E-3</c:v>
                </c:pt>
                <c:pt idx="18">
                  <c:v>5.657165586924434E-3</c:v>
                </c:pt>
                <c:pt idx="19">
                  <c:v>6.3188733527455533E-3</c:v>
                </c:pt>
                <c:pt idx="20">
                  <c:v>1.6239619001972932E-3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6'!$D$135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6'!$A$85:$A$105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6'!$D$136:$D$156</c:f>
              <c:numCache>
                <c:formatCode>"$"\ #,##0.0000</c:formatCode>
                <c:ptCount val="21"/>
                <c:pt idx="0">
                  <c:v>0.23610424268432156</c:v>
                </c:pt>
                <c:pt idx="1">
                  <c:v>0.18257606422420619</c:v>
                </c:pt>
                <c:pt idx="2">
                  <c:v>0.20280280984762258</c:v>
                </c:pt>
                <c:pt idx="3">
                  <c:v>0.15755918160033552</c:v>
                </c:pt>
                <c:pt idx="4">
                  <c:v>8.7620701545294111E-2</c:v>
                </c:pt>
                <c:pt idx="5">
                  <c:v>0.11006352880579726</c:v>
                </c:pt>
                <c:pt idx="6">
                  <c:v>0.1284352102468341</c:v>
                </c:pt>
                <c:pt idx="7">
                  <c:v>0.15024271372263792</c:v>
                </c:pt>
                <c:pt idx="8">
                  <c:v>0.12567133475194822</c:v>
                </c:pt>
                <c:pt idx="9">
                  <c:v>0.23070224373433915</c:v>
                </c:pt>
                <c:pt idx="10">
                  <c:v>0.22968723873672714</c:v>
                </c:pt>
                <c:pt idx="11">
                  <c:v>0.30439920603923964</c:v>
                </c:pt>
                <c:pt idx="12">
                  <c:v>0.44334953911665043</c:v>
                </c:pt>
                <c:pt idx="13">
                  <c:v>0.54096540197448639</c:v>
                </c:pt>
                <c:pt idx="14">
                  <c:v>0.40456916749345601</c:v>
                </c:pt>
                <c:pt idx="15">
                  <c:v>0.57376412552298073</c:v>
                </c:pt>
                <c:pt idx="16">
                  <c:v>0.93703605073142526</c:v>
                </c:pt>
                <c:pt idx="17">
                  <c:v>0.86648481239528352</c:v>
                </c:pt>
                <c:pt idx="18">
                  <c:v>0.89711472170480699</c:v>
                </c:pt>
                <c:pt idx="19">
                  <c:v>0.91957306688737517</c:v>
                </c:pt>
                <c:pt idx="20">
                  <c:v>0.83724970520585251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1394752"/>
        <c:axId val="452714392"/>
      </c:lineChart>
      <c:catAx>
        <c:axId val="451394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2714392"/>
        <c:crosses val="autoZero"/>
        <c:auto val="1"/>
        <c:lblAlgn val="ctr"/>
        <c:lblOffset val="100"/>
        <c:noMultiLvlLbl val="0"/>
      </c:catAx>
      <c:valAx>
        <c:axId val="452714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394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7'!$D$5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7'!$A$6:$A$26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7'!$D$6:$D$26</c:f>
              <c:numCache>
                <c:formatCode>"$"\ #,##0.00</c:formatCode>
                <c:ptCount val="21"/>
                <c:pt idx="0">
                  <c:v>0.17753963846889736</c:v>
                </c:pt>
                <c:pt idx="1">
                  <c:v>0.20839798728855299</c:v>
                </c:pt>
                <c:pt idx="2">
                  <c:v>0.12527183737958769</c:v>
                </c:pt>
                <c:pt idx="3">
                  <c:v>8.8308639527878097E-2</c:v>
                </c:pt>
                <c:pt idx="4">
                  <c:v>8.4111902308128816E-2</c:v>
                </c:pt>
                <c:pt idx="5">
                  <c:v>8.8288380534601293E-2</c:v>
                </c:pt>
                <c:pt idx="6">
                  <c:v>0.14319904269026792</c:v>
                </c:pt>
                <c:pt idx="7">
                  <c:v>0.13635268208938151</c:v>
                </c:pt>
                <c:pt idx="8">
                  <c:v>0.18754165426193756</c:v>
                </c:pt>
                <c:pt idx="9">
                  <c:v>0.24697031324388274</c:v>
                </c:pt>
                <c:pt idx="10">
                  <c:v>0.21131619335976337</c:v>
                </c:pt>
                <c:pt idx="11">
                  <c:v>0.24615363845459365</c:v>
                </c:pt>
                <c:pt idx="12">
                  <c:v>0.80343401652321289</c:v>
                </c:pt>
                <c:pt idx="13">
                  <c:v>0.38500342859544207</c:v>
                </c:pt>
                <c:pt idx="14">
                  <c:v>0.33906494059249914</c:v>
                </c:pt>
                <c:pt idx="15">
                  <c:v>0.48946933902977446</c:v>
                </c:pt>
                <c:pt idx="16">
                  <c:v>0.67225343097228707</c:v>
                </c:pt>
                <c:pt idx="17">
                  <c:v>0.35920041171424311</c:v>
                </c:pt>
                <c:pt idx="18">
                  <c:v>0.52618711761945913</c:v>
                </c:pt>
                <c:pt idx="19">
                  <c:v>0.63883091500534794</c:v>
                </c:pt>
                <c:pt idx="20">
                  <c:v>0.3122161390880997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7'!$D$31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 Per Cápita 7'!$A$6:$A$26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7'!$D$32:$D$52</c:f>
              <c:numCache>
                <c:formatCode>"$"\ #,##0.00</c:formatCode>
                <c:ptCount val="21"/>
                <c:pt idx="0">
                  <c:v>8.0825719418969548</c:v>
                </c:pt>
                <c:pt idx="1">
                  <c:v>7.4342473018712543</c:v>
                </c:pt>
                <c:pt idx="2">
                  <c:v>8.2104524544416719</c:v>
                </c:pt>
                <c:pt idx="3">
                  <c:v>8.3965627849982134</c:v>
                </c:pt>
                <c:pt idx="4">
                  <c:v>6.9805162987161751</c:v>
                </c:pt>
                <c:pt idx="5">
                  <c:v>7.4991132646539764</c:v>
                </c:pt>
                <c:pt idx="6">
                  <c:v>7.7324472287273487</c:v>
                </c:pt>
                <c:pt idx="7">
                  <c:v>7.9535162674844067</c:v>
                </c:pt>
                <c:pt idx="8">
                  <c:v>8.6318064924864668</c:v>
                </c:pt>
                <c:pt idx="9">
                  <c:v>9.0868049837698965</c:v>
                </c:pt>
                <c:pt idx="10">
                  <c:v>10.336183197620477</c:v>
                </c:pt>
                <c:pt idx="11">
                  <c:v>11.504430751392736</c:v>
                </c:pt>
                <c:pt idx="12">
                  <c:v>13.126849045149502</c:v>
                </c:pt>
                <c:pt idx="13">
                  <c:v>15.424602676731828</c:v>
                </c:pt>
                <c:pt idx="14">
                  <c:v>14.015533106773427</c:v>
                </c:pt>
                <c:pt idx="15">
                  <c:v>15.651663482575451</c:v>
                </c:pt>
                <c:pt idx="16">
                  <c:v>19.324046547824359</c:v>
                </c:pt>
                <c:pt idx="17">
                  <c:v>20.843748021626372</c:v>
                </c:pt>
                <c:pt idx="18">
                  <c:v>18.943934805920975</c:v>
                </c:pt>
                <c:pt idx="19">
                  <c:v>18.910338653479361</c:v>
                </c:pt>
                <c:pt idx="20">
                  <c:v>18.552929528526047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7'!$D$56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7'!$A$6:$A$26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7'!$D$57:$D$77</c:f>
              <c:numCache>
                <c:formatCode>"$"\ #,##0.00</c:formatCode>
                <c:ptCount val="21"/>
                <c:pt idx="0">
                  <c:v>8.2601115803658534</c:v>
                </c:pt>
                <c:pt idx="1">
                  <c:v>7.6426452891598071</c:v>
                </c:pt>
                <c:pt idx="2">
                  <c:v>8.3357242918212595</c:v>
                </c:pt>
                <c:pt idx="3">
                  <c:v>8.4848714245260926</c:v>
                </c:pt>
                <c:pt idx="4">
                  <c:v>7.0646282010243029</c:v>
                </c:pt>
                <c:pt idx="5">
                  <c:v>7.587401645188578</c:v>
                </c:pt>
                <c:pt idx="6">
                  <c:v>7.8756462714176179</c:v>
                </c:pt>
                <c:pt idx="7">
                  <c:v>8.0898689495737877</c:v>
                </c:pt>
                <c:pt idx="8">
                  <c:v>8.8193481467484052</c:v>
                </c:pt>
                <c:pt idx="9">
                  <c:v>9.3337752970137782</c:v>
                </c:pt>
                <c:pt idx="10">
                  <c:v>10.54749939098024</c:v>
                </c:pt>
                <c:pt idx="11">
                  <c:v>11.750584389847328</c:v>
                </c:pt>
                <c:pt idx="12">
                  <c:v>13.930283061672714</c:v>
                </c:pt>
                <c:pt idx="13">
                  <c:v>15.809606105327271</c:v>
                </c:pt>
                <c:pt idx="14">
                  <c:v>14.354598047365926</c:v>
                </c:pt>
                <c:pt idx="15">
                  <c:v>16.141132821605225</c:v>
                </c:pt>
                <c:pt idx="16">
                  <c:v>19.996299978796646</c:v>
                </c:pt>
                <c:pt idx="17">
                  <c:v>21.202948433340616</c:v>
                </c:pt>
                <c:pt idx="18">
                  <c:v>19.470121923540436</c:v>
                </c:pt>
                <c:pt idx="19">
                  <c:v>19.549169568484707</c:v>
                </c:pt>
                <c:pt idx="20">
                  <c:v>18.865145667614147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715176"/>
        <c:axId val="452715568"/>
      </c:lineChart>
      <c:catAx>
        <c:axId val="4527151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2715568"/>
        <c:crosses val="autoZero"/>
        <c:auto val="1"/>
        <c:lblAlgn val="ctr"/>
        <c:lblOffset val="100"/>
        <c:noMultiLvlLbl val="0"/>
      </c:catAx>
      <c:valAx>
        <c:axId val="45271556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layout>
            <c:manualLayout>
              <c:xMode val="edge"/>
              <c:yMode val="edge"/>
              <c:x val="2.2222157639764661E-2"/>
              <c:y val="0.381739448741014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271517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UNIÓN EUROPEA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7'!$D$84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 Per Cápita 7'!$A$85:$A$105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7'!$D$85:$D$105</c:f>
              <c:numCache>
                <c:formatCode>"$"\ #,##0.000</c:formatCode>
                <c:ptCount val="21"/>
                <c:pt idx="0">
                  <c:v>0.62586178460749109</c:v>
                </c:pt>
                <c:pt idx="1">
                  <c:v>0.58402396427501568</c:v>
                </c:pt>
                <c:pt idx="2">
                  <c:v>0.65350341661704903</c:v>
                </c:pt>
                <c:pt idx="3">
                  <c:v>0.67690841422777315</c:v>
                </c:pt>
                <c:pt idx="4">
                  <c:v>0.56941912876485301</c:v>
                </c:pt>
                <c:pt idx="5">
                  <c:v>0.61939410840725251</c:v>
                </c:pt>
                <c:pt idx="6">
                  <c:v>0.64527824692723401</c:v>
                </c:pt>
                <c:pt idx="7">
                  <c:v>0.67025503570147071</c:v>
                </c:pt>
                <c:pt idx="8">
                  <c:v>0.73383436139695757</c:v>
                </c:pt>
                <c:pt idx="9">
                  <c:v>0.77897423098823471</c:v>
                </c:pt>
                <c:pt idx="10">
                  <c:v>0.8933969557130983</c:v>
                </c:pt>
                <c:pt idx="11">
                  <c:v>1.0025825976403302</c:v>
                </c:pt>
                <c:pt idx="12">
                  <c:v>1.1534381626694838</c:v>
                </c:pt>
                <c:pt idx="13">
                  <c:v>1.3663529654535882</c:v>
                </c:pt>
                <c:pt idx="14">
                  <c:v>1.2525120513411074</c:v>
                </c:pt>
                <c:pt idx="15">
                  <c:v>1.4121400737149883</c:v>
                </c:pt>
                <c:pt idx="16">
                  <c:v>1.7600815593908405</c:v>
                </c:pt>
                <c:pt idx="17">
                  <c:v>1.9222778068617594</c:v>
                </c:pt>
                <c:pt idx="18">
                  <c:v>1.7570264299980911</c:v>
                </c:pt>
                <c:pt idx="19">
                  <c:v>1.773010461099789</c:v>
                </c:pt>
                <c:pt idx="20">
                  <c:v>1.7546986323524212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7'!$D$110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7'!$A$85:$A$105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7'!$D$111:$D$131</c:f>
              <c:numCache>
                <c:formatCode>"$"\ #,##0.0000</c:formatCode>
                <c:ptCount val="21"/>
                <c:pt idx="0">
                  <c:v>1.3747514500271117E-2</c:v>
                </c:pt>
                <c:pt idx="1">
                  <c:v>1.637145143833995E-2</c:v>
                </c:pt>
                <c:pt idx="2">
                  <c:v>9.9708967548028937E-3</c:v>
                </c:pt>
                <c:pt idx="3">
                  <c:v>7.1192061175590574E-3</c:v>
                </c:pt>
                <c:pt idx="4">
                  <c:v>6.8612297545752824E-3</c:v>
                </c:pt>
                <c:pt idx="5">
                  <c:v>7.2922358702996433E-3</c:v>
                </c:pt>
                <c:pt idx="6">
                  <c:v>1.1950062444078586E-2</c:v>
                </c:pt>
                <c:pt idx="7">
                  <c:v>1.1490650012930126E-2</c:v>
                </c:pt>
                <c:pt idx="8">
                  <c:v>1.5943882686716024E-2</c:v>
                </c:pt>
                <c:pt idx="9">
                  <c:v>2.1171744103642219E-2</c:v>
                </c:pt>
                <c:pt idx="10">
                  <c:v>1.8264889488796478E-2</c:v>
                </c:pt>
                <c:pt idx="11">
                  <c:v>2.145167888733205E-2</c:v>
                </c:pt>
                <c:pt idx="12">
                  <c:v>7.0596641483214692E-2</c:v>
                </c:pt>
                <c:pt idx="13">
                  <c:v>3.410464356172583E-2</c:v>
                </c:pt>
                <c:pt idx="14">
                  <c:v>3.0300875538877725E-2</c:v>
                </c:pt>
                <c:pt idx="15">
                  <c:v>4.4161393405130686E-2</c:v>
                </c:pt>
                <c:pt idx="16">
                  <c:v>6.123049145856882E-2</c:v>
                </c:pt>
                <c:pt idx="17">
                  <c:v>3.3126622857726336E-2</c:v>
                </c:pt>
                <c:pt idx="18">
                  <c:v>4.8803201776905468E-2</c:v>
                </c:pt>
                <c:pt idx="19">
                  <c:v>5.9896013283190587E-2</c:v>
                </c:pt>
                <c:pt idx="20">
                  <c:v>2.9528772338293135E-2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7'!$D$135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7'!$A$85:$A$105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7'!$D$136:$D$156</c:f>
              <c:numCache>
                <c:formatCode>"$"\ #,##0.0000</c:formatCode>
                <c:ptCount val="21"/>
                <c:pt idx="0">
                  <c:v>0.63960929910776221</c:v>
                </c:pt>
                <c:pt idx="1">
                  <c:v>0.60039541571335553</c:v>
                </c:pt>
                <c:pt idx="2">
                  <c:v>0.66347431337185192</c:v>
                </c:pt>
                <c:pt idx="3">
                  <c:v>0.68402762034533215</c:v>
                </c:pt>
                <c:pt idx="4">
                  <c:v>0.57628035851942816</c:v>
                </c:pt>
                <c:pt idx="5">
                  <c:v>0.6266863442775521</c:v>
                </c:pt>
                <c:pt idx="6">
                  <c:v>0.6572283093713126</c:v>
                </c:pt>
                <c:pt idx="7">
                  <c:v>0.68174568571440075</c:v>
                </c:pt>
                <c:pt idx="8">
                  <c:v>0.74977824408367366</c:v>
                </c:pt>
                <c:pt idx="9">
                  <c:v>0.80014597509187702</c:v>
                </c:pt>
                <c:pt idx="10">
                  <c:v>0.91166184520189486</c:v>
                </c:pt>
                <c:pt idx="11">
                  <c:v>1.0240342765276622</c:v>
                </c:pt>
                <c:pt idx="12">
                  <c:v>1.2240348041526985</c:v>
                </c:pt>
                <c:pt idx="13">
                  <c:v>1.400457609015314</c:v>
                </c:pt>
                <c:pt idx="14">
                  <c:v>1.2828129268799853</c:v>
                </c:pt>
                <c:pt idx="15">
                  <c:v>1.4563014671201187</c:v>
                </c:pt>
                <c:pt idx="16">
                  <c:v>1.8213120508494092</c:v>
                </c:pt>
                <c:pt idx="17">
                  <c:v>1.9554044297194857</c:v>
                </c:pt>
                <c:pt idx="18">
                  <c:v>1.8058296317749967</c:v>
                </c:pt>
                <c:pt idx="19">
                  <c:v>1.8329064743829795</c:v>
                </c:pt>
                <c:pt idx="20">
                  <c:v>1.7842274046907143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716352"/>
        <c:axId val="452716744"/>
      </c:lineChart>
      <c:catAx>
        <c:axId val="4527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2716744"/>
        <c:crosses val="autoZero"/>
        <c:auto val="1"/>
        <c:lblAlgn val="ctr"/>
        <c:lblOffset val="100"/>
        <c:noMultiLvlLbl val="0"/>
      </c:catAx>
      <c:valAx>
        <c:axId val="452716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27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8'!$D$5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8'!$A$6:$A$26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8'!$D$6:$D$26</c:f>
              <c:numCache>
                <c:formatCode>"$"\ #,##0.0000</c:formatCode>
                <c:ptCount val="21"/>
                <c:pt idx="0">
                  <c:v>0.17753963846889736</c:v>
                </c:pt>
                <c:pt idx="1">
                  <c:v>0.20839798728855299</c:v>
                </c:pt>
                <c:pt idx="2">
                  <c:v>0.12527183737958769</c:v>
                </c:pt>
                <c:pt idx="3">
                  <c:v>8.8308639527878097E-2</c:v>
                </c:pt>
                <c:pt idx="4">
                  <c:v>8.4111902308128816E-2</c:v>
                </c:pt>
                <c:pt idx="5">
                  <c:v>8.8288380534601293E-2</c:v>
                </c:pt>
                <c:pt idx="6">
                  <c:v>0.14319904269026792</c:v>
                </c:pt>
                <c:pt idx="7">
                  <c:v>0.13635268208938151</c:v>
                </c:pt>
                <c:pt idx="8">
                  <c:v>0.18754165426193756</c:v>
                </c:pt>
                <c:pt idx="9">
                  <c:v>0.24697031324388274</c:v>
                </c:pt>
                <c:pt idx="10">
                  <c:v>0.21131619335976337</c:v>
                </c:pt>
                <c:pt idx="11">
                  <c:v>0.24615363845459365</c:v>
                </c:pt>
                <c:pt idx="12">
                  <c:v>0.80343401652321289</c:v>
                </c:pt>
                <c:pt idx="13">
                  <c:v>0.38500342859544207</c:v>
                </c:pt>
                <c:pt idx="14">
                  <c:v>0.33906494059249914</c:v>
                </c:pt>
                <c:pt idx="15">
                  <c:v>0.48946933902977446</c:v>
                </c:pt>
                <c:pt idx="16">
                  <c:v>0.67225343097228707</c:v>
                </c:pt>
                <c:pt idx="17">
                  <c:v>0.35920041171424311</c:v>
                </c:pt>
                <c:pt idx="18">
                  <c:v>0.52618711761945913</c:v>
                </c:pt>
                <c:pt idx="19">
                  <c:v>0.63883091500534794</c:v>
                </c:pt>
                <c:pt idx="20">
                  <c:v>0.3122161390880997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8'!$D$31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 Per Cápita 8'!$A$6:$A$26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8'!$D$32:$D$52</c:f>
              <c:numCache>
                <c:formatCode>"$"\ #,##0.00</c:formatCode>
                <c:ptCount val="21"/>
                <c:pt idx="0">
                  <c:v>20.335354512563239</c:v>
                </c:pt>
                <c:pt idx="1">
                  <c:v>22.282301089758995</c:v>
                </c:pt>
                <c:pt idx="2">
                  <c:v>17.648987564374089</c:v>
                </c:pt>
                <c:pt idx="3">
                  <c:v>17.675329217279423</c:v>
                </c:pt>
                <c:pt idx="4">
                  <c:v>11.144363599241073</c:v>
                </c:pt>
                <c:pt idx="5">
                  <c:v>9.1207863257798376</c:v>
                </c:pt>
                <c:pt idx="6">
                  <c:v>12.819421794350065</c:v>
                </c:pt>
                <c:pt idx="7">
                  <c:v>9.7688523631836226</c:v>
                </c:pt>
                <c:pt idx="8">
                  <c:v>11.771720916642156</c:v>
                </c:pt>
                <c:pt idx="9">
                  <c:v>13.271843373975408</c:v>
                </c:pt>
                <c:pt idx="10">
                  <c:v>14.664256336510185</c:v>
                </c:pt>
                <c:pt idx="11">
                  <c:v>18.252588124081406</c:v>
                </c:pt>
                <c:pt idx="12">
                  <c:v>25.863856701660158</c:v>
                </c:pt>
                <c:pt idx="13">
                  <c:v>27.931105669781704</c:v>
                </c:pt>
                <c:pt idx="14">
                  <c:v>24.597957723757698</c:v>
                </c:pt>
                <c:pt idx="15">
                  <c:v>26.281102635436085</c:v>
                </c:pt>
                <c:pt idx="16">
                  <c:v>35.730526669131088</c:v>
                </c:pt>
                <c:pt idx="17">
                  <c:v>38.454011127902831</c:v>
                </c:pt>
                <c:pt idx="18">
                  <c:v>38.616352245169885</c:v>
                </c:pt>
                <c:pt idx="19">
                  <c:v>37.549894132169243</c:v>
                </c:pt>
                <c:pt idx="20">
                  <c:v>36.751436293763895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8'!$D$56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8'!$A$6:$A$26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8'!$D$57:$D$77</c:f>
              <c:numCache>
                <c:formatCode>"$"\ #,##0.0000</c:formatCode>
                <c:ptCount val="21"/>
                <c:pt idx="0">
                  <c:v>20.512894151032135</c:v>
                </c:pt>
                <c:pt idx="1">
                  <c:v>22.490699077047552</c:v>
                </c:pt>
                <c:pt idx="2">
                  <c:v>17.774259401753678</c:v>
                </c:pt>
                <c:pt idx="3">
                  <c:v>17.7636378568073</c:v>
                </c:pt>
                <c:pt idx="4">
                  <c:v>11.2284755015492</c:v>
                </c:pt>
                <c:pt idx="5">
                  <c:v>9.2090747063144391</c:v>
                </c:pt>
                <c:pt idx="6">
                  <c:v>12.962620837040332</c:v>
                </c:pt>
                <c:pt idx="7">
                  <c:v>9.9052050452730018</c:v>
                </c:pt>
                <c:pt idx="8">
                  <c:v>11.959262570904093</c:v>
                </c:pt>
                <c:pt idx="9">
                  <c:v>13.518813687219289</c:v>
                </c:pt>
                <c:pt idx="10">
                  <c:v>14.875572529869949</c:v>
                </c:pt>
                <c:pt idx="11">
                  <c:v>18.498741762536</c:v>
                </c:pt>
                <c:pt idx="12">
                  <c:v>26.667290718183374</c:v>
                </c:pt>
                <c:pt idx="13">
                  <c:v>28.316109098377147</c:v>
                </c:pt>
                <c:pt idx="14">
                  <c:v>24.937022664350202</c:v>
                </c:pt>
                <c:pt idx="15">
                  <c:v>26.770571974465863</c:v>
                </c:pt>
                <c:pt idx="16">
                  <c:v>36.402780100103378</c:v>
                </c:pt>
                <c:pt idx="17">
                  <c:v>38.813211539617072</c:v>
                </c:pt>
                <c:pt idx="18">
                  <c:v>39.142539362789343</c:v>
                </c:pt>
                <c:pt idx="19">
                  <c:v>38.188725047174593</c:v>
                </c:pt>
                <c:pt idx="20">
                  <c:v>37.063652432851995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717528"/>
        <c:axId val="452717920"/>
      </c:lineChart>
      <c:catAx>
        <c:axId val="452717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2717920"/>
        <c:crosses val="autoZero"/>
        <c:auto val="1"/>
        <c:lblAlgn val="ctr"/>
        <c:lblOffset val="100"/>
        <c:noMultiLvlLbl val="0"/>
      </c:catAx>
      <c:valAx>
        <c:axId val="452717920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layout>
            <c:manualLayout>
              <c:xMode val="edge"/>
              <c:yMode val="edge"/>
              <c:x val="2.2222157639764661E-2"/>
              <c:y val="0.381739448741014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2717528"/>
        <c:crosses val="autoZero"/>
        <c:crossBetween val="between"/>
        <c:majorUnit val="8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UNIÓN EUROPEA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8'!$D$84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 Per Cápita 8'!$A$85:$A$105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8'!$D$85:$D$105</c:f>
              <c:numCache>
                <c:formatCode>"$"\ #,##0.000</c:formatCode>
                <c:ptCount val="21"/>
                <c:pt idx="0">
                  <c:v>1.5746375482148578</c:v>
                </c:pt>
                <c:pt idx="1">
                  <c:v>1.7504660912120831</c:v>
                </c:pt>
                <c:pt idx="2">
                  <c:v>1.4047549434271211</c:v>
                </c:pt>
                <c:pt idx="3">
                  <c:v>1.4249377248508224</c:v>
                </c:pt>
                <c:pt idx="4">
                  <c:v>0.90907513710492815</c:v>
                </c:pt>
                <c:pt idx="5">
                  <c:v>0.75333724333208019</c:v>
                </c:pt>
                <c:pt idx="6">
                  <c:v>1.0697899096351744</c:v>
                </c:pt>
                <c:pt idx="7">
                  <c:v>0.82323619758169697</c:v>
                </c:pt>
                <c:pt idx="8">
                  <c:v>1.0007746708555918</c:v>
                </c:pt>
                <c:pt idx="9">
                  <c:v>1.1377402733418882</c:v>
                </c:pt>
                <c:pt idx="10">
                  <c:v>1.2674893351204082</c:v>
                </c:pt>
                <c:pt idx="11">
                  <c:v>1.5906677705791914</c:v>
                </c:pt>
                <c:pt idx="12">
                  <c:v>2.2726214989524132</c:v>
                </c:pt>
                <c:pt idx="13">
                  <c:v>2.4742127794237558</c:v>
                </c:pt>
                <c:pt idx="14">
                  <c:v>2.1982209490480322</c:v>
                </c:pt>
                <c:pt idx="15">
                  <c:v>2.3711599891112072</c:v>
                </c:pt>
                <c:pt idx="16">
                  <c:v>3.2544240121767207</c:v>
                </c:pt>
                <c:pt idx="17">
                  <c:v>3.5463531846234173</c:v>
                </c:pt>
                <c:pt idx="18">
                  <c:v>3.5816187196586493</c:v>
                </c:pt>
                <c:pt idx="19">
                  <c:v>3.5206326195155735</c:v>
                </c:pt>
                <c:pt idx="20">
                  <c:v>3.4758766750286858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8'!$D$110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8'!$A$85:$A$105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8'!$D$111:$D$131</c:f>
              <c:numCache>
                <c:formatCode>"$"\ #,##0.0000</c:formatCode>
                <c:ptCount val="21"/>
                <c:pt idx="0">
                  <c:v>1.3747514500271117E-2</c:v>
                </c:pt>
                <c:pt idx="1">
                  <c:v>1.637145143833995E-2</c:v>
                </c:pt>
                <c:pt idx="2">
                  <c:v>9.9708967548028937E-3</c:v>
                </c:pt>
                <c:pt idx="3">
                  <c:v>7.1192061175590574E-3</c:v>
                </c:pt>
                <c:pt idx="4">
                  <c:v>6.8612297545752824E-3</c:v>
                </c:pt>
                <c:pt idx="5">
                  <c:v>7.2922358702996433E-3</c:v>
                </c:pt>
                <c:pt idx="6">
                  <c:v>1.1950062444078586E-2</c:v>
                </c:pt>
                <c:pt idx="7">
                  <c:v>1.1490650012930126E-2</c:v>
                </c:pt>
                <c:pt idx="8">
                  <c:v>1.5943882686716024E-2</c:v>
                </c:pt>
                <c:pt idx="9">
                  <c:v>2.1171744103642219E-2</c:v>
                </c:pt>
                <c:pt idx="10">
                  <c:v>1.8264889488796478E-2</c:v>
                </c:pt>
                <c:pt idx="11">
                  <c:v>2.145167888733205E-2</c:v>
                </c:pt>
                <c:pt idx="12">
                  <c:v>7.0596641483214692E-2</c:v>
                </c:pt>
                <c:pt idx="13">
                  <c:v>3.410464356172583E-2</c:v>
                </c:pt>
                <c:pt idx="14">
                  <c:v>3.0300875538877725E-2</c:v>
                </c:pt>
                <c:pt idx="15">
                  <c:v>4.4161393405130686E-2</c:v>
                </c:pt>
                <c:pt idx="16">
                  <c:v>6.123049145856882E-2</c:v>
                </c:pt>
                <c:pt idx="17">
                  <c:v>3.3126622857726336E-2</c:v>
                </c:pt>
                <c:pt idx="18">
                  <c:v>4.8803201776905468E-2</c:v>
                </c:pt>
                <c:pt idx="19">
                  <c:v>5.9896013283190587E-2</c:v>
                </c:pt>
                <c:pt idx="20">
                  <c:v>2.9528772338293135E-2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8'!$D$135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8'!$A$85:$A$105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8'!$D$136:$D$156</c:f>
              <c:numCache>
                <c:formatCode>"$"\ #,##0.0000</c:formatCode>
                <c:ptCount val="21"/>
                <c:pt idx="0">
                  <c:v>1.5883850627151288</c:v>
                </c:pt>
                <c:pt idx="1">
                  <c:v>1.766837542650423</c:v>
                </c:pt>
                <c:pt idx="2">
                  <c:v>1.4147258401819243</c:v>
                </c:pt>
                <c:pt idx="3">
                  <c:v>1.4320569309683815</c:v>
                </c:pt>
                <c:pt idx="4">
                  <c:v>0.91593636685950341</c:v>
                </c:pt>
                <c:pt idx="5">
                  <c:v>0.76062947920237978</c:v>
                </c:pt>
                <c:pt idx="6">
                  <c:v>1.0817399720792531</c:v>
                </c:pt>
                <c:pt idx="7">
                  <c:v>0.83472684759462701</c:v>
                </c:pt>
                <c:pt idx="8">
                  <c:v>1.016718553542308</c:v>
                </c:pt>
                <c:pt idx="9">
                  <c:v>1.1589120174455303</c:v>
                </c:pt>
                <c:pt idx="10">
                  <c:v>1.2857542246092046</c:v>
                </c:pt>
                <c:pt idx="11">
                  <c:v>1.6121194494665234</c:v>
                </c:pt>
                <c:pt idx="12">
                  <c:v>2.3432181404356278</c:v>
                </c:pt>
                <c:pt idx="13">
                  <c:v>2.5083174229854817</c:v>
                </c:pt>
                <c:pt idx="14">
                  <c:v>2.2285218245869101</c:v>
                </c:pt>
                <c:pt idx="15">
                  <c:v>2.4153213825163378</c:v>
                </c:pt>
                <c:pt idx="16">
                  <c:v>3.3156545036352898</c:v>
                </c:pt>
                <c:pt idx="17">
                  <c:v>3.5794798074811434</c:v>
                </c:pt>
                <c:pt idx="18">
                  <c:v>3.6304219214355551</c:v>
                </c:pt>
                <c:pt idx="19">
                  <c:v>3.5805286327987642</c:v>
                </c:pt>
                <c:pt idx="20">
                  <c:v>3.5054054473669791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718704"/>
        <c:axId val="452719096"/>
      </c:lineChart>
      <c:catAx>
        <c:axId val="4527187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2719096"/>
        <c:crosses val="autoZero"/>
        <c:auto val="1"/>
        <c:lblAlgn val="ctr"/>
        <c:lblOffset val="100"/>
        <c:noMultiLvlLbl val="0"/>
      </c:catAx>
      <c:valAx>
        <c:axId val="452719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271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9'!$D$5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9'!$A$6:$A$26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9'!$D$6:$D$26</c:f>
              <c:numCache>
                <c:formatCode>"$"\ #,##0.0000</c:formatCode>
                <c:ptCount val="21"/>
                <c:pt idx="0">
                  <c:v>1.5131170363595568E-2</c:v>
                </c:pt>
                <c:pt idx="1">
                  <c:v>8.595002896129432E-3</c:v>
                </c:pt>
                <c:pt idx="2">
                  <c:v>3.5972696851727074E-3</c:v>
                </c:pt>
                <c:pt idx="3">
                  <c:v>7.6620943774235372E-3</c:v>
                </c:pt>
                <c:pt idx="4">
                  <c:v>3.2356007548602472E-3</c:v>
                </c:pt>
                <c:pt idx="5">
                  <c:v>9.3027115665315317E-3</c:v>
                </c:pt>
                <c:pt idx="6">
                  <c:v>4.0956358087135838E-2</c:v>
                </c:pt>
                <c:pt idx="7">
                  <c:v>6.56783023876992E-2</c:v>
                </c:pt>
                <c:pt idx="8">
                  <c:v>1.9439049845899392E-2</c:v>
                </c:pt>
                <c:pt idx="9">
                  <c:v>3.2072656638758114E-2</c:v>
                </c:pt>
                <c:pt idx="10">
                  <c:v>2.0058690665340564E-2</c:v>
                </c:pt>
                <c:pt idx="11">
                  <c:v>0.10870077369105752</c:v>
                </c:pt>
                <c:pt idx="12">
                  <c:v>3.2070532406214873E-2</c:v>
                </c:pt>
                <c:pt idx="13">
                  <c:v>0.20406107855889524</c:v>
                </c:pt>
                <c:pt idx="14">
                  <c:v>0.16869757756270773</c:v>
                </c:pt>
                <c:pt idx="15">
                  <c:v>0.18597572766211179</c:v>
                </c:pt>
                <c:pt idx="16">
                  <c:v>0.3147245862766842</c:v>
                </c:pt>
                <c:pt idx="17">
                  <c:v>0.35103748515810557</c:v>
                </c:pt>
                <c:pt idx="18">
                  <c:v>0.41558944021858241</c:v>
                </c:pt>
                <c:pt idx="19">
                  <c:v>0.48205983128580554</c:v>
                </c:pt>
                <c:pt idx="20">
                  <c:v>0.36849631265675109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9'!$D$31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 Per Cápita 9'!$A$6:$A$26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9'!$D$32:$D$52</c:f>
              <c:numCache>
                <c:formatCode>"$"\ #,##0.00</c:formatCode>
                <c:ptCount val="21"/>
                <c:pt idx="0">
                  <c:v>10.536035583087445</c:v>
                </c:pt>
                <c:pt idx="1">
                  <c:v>10.631572145145338</c:v>
                </c:pt>
                <c:pt idx="2">
                  <c:v>11.685151845737664</c:v>
                </c:pt>
                <c:pt idx="3">
                  <c:v>13.788745108519564</c:v>
                </c:pt>
                <c:pt idx="4">
                  <c:v>6.7424176327895546</c:v>
                </c:pt>
                <c:pt idx="5">
                  <c:v>3.6739831628608837</c:v>
                </c:pt>
                <c:pt idx="6">
                  <c:v>4.2806131670858942</c:v>
                </c:pt>
                <c:pt idx="7">
                  <c:v>3.2166269720135277</c:v>
                </c:pt>
                <c:pt idx="8">
                  <c:v>4.8646467167797418</c:v>
                </c:pt>
                <c:pt idx="9">
                  <c:v>5.7041618595366952</c:v>
                </c:pt>
                <c:pt idx="10">
                  <c:v>12.14471673493035</c:v>
                </c:pt>
                <c:pt idx="11">
                  <c:v>10.55558193442393</c:v>
                </c:pt>
                <c:pt idx="12">
                  <c:v>9.5211598789435055</c:v>
                </c:pt>
                <c:pt idx="13">
                  <c:v>12.228358089387433</c:v>
                </c:pt>
                <c:pt idx="14">
                  <c:v>7.8540978120552349</c:v>
                </c:pt>
                <c:pt idx="15">
                  <c:v>11.111094884980711</c:v>
                </c:pt>
                <c:pt idx="16">
                  <c:v>11.020682403133431</c:v>
                </c:pt>
                <c:pt idx="17">
                  <c:v>9.8135092952459164</c:v>
                </c:pt>
                <c:pt idx="18">
                  <c:v>12.082712477209514</c:v>
                </c:pt>
                <c:pt idx="19">
                  <c:v>11.150589318021165</c:v>
                </c:pt>
                <c:pt idx="20">
                  <c:v>9.4614450991584516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9'!$D$56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9'!$A$6:$A$26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9'!$D$57:$D$77</c:f>
              <c:numCache>
                <c:formatCode>"$"\ #,##0.0000</c:formatCode>
                <c:ptCount val="21"/>
                <c:pt idx="0">
                  <c:v>10.551166753451042</c:v>
                </c:pt>
                <c:pt idx="1">
                  <c:v>10.640167148041467</c:v>
                </c:pt>
                <c:pt idx="2">
                  <c:v>11.688749115422837</c:v>
                </c:pt>
                <c:pt idx="3">
                  <c:v>13.796407202896987</c:v>
                </c:pt>
                <c:pt idx="4">
                  <c:v>6.7456532335444157</c:v>
                </c:pt>
                <c:pt idx="5">
                  <c:v>3.6832858744274155</c:v>
                </c:pt>
                <c:pt idx="6">
                  <c:v>4.3215695251730297</c:v>
                </c:pt>
                <c:pt idx="7">
                  <c:v>3.2823052744012267</c:v>
                </c:pt>
                <c:pt idx="8">
                  <c:v>4.8840857666256401</c:v>
                </c:pt>
                <c:pt idx="9">
                  <c:v>5.7362345161754531</c:v>
                </c:pt>
                <c:pt idx="10">
                  <c:v>12.164775425595691</c:v>
                </c:pt>
                <c:pt idx="11">
                  <c:v>10.664282708114987</c:v>
                </c:pt>
                <c:pt idx="12">
                  <c:v>9.5532304113497215</c:v>
                </c:pt>
                <c:pt idx="13">
                  <c:v>12.432419167946327</c:v>
                </c:pt>
                <c:pt idx="14">
                  <c:v>8.0227953896179436</c:v>
                </c:pt>
                <c:pt idx="15">
                  <c:v>11.297070612642823</c:v>
                </c:pt>
                <c:pt idx="16">
                  <c:v>11.335406989410115</c:v>
                </c:pt>
                <c:pt idx="17">
                  <c:v>10.16454678040402</c:v>
                </c:pt>
                <c:pt idx="18">
                  <c:v>12.498301917428096</c:v>
                </c:pt>
                <c:pt idx="19">
                  <c:v>11.632649149306969</c:v>
                </c:pt>
                <c:pt idx="20">
                  <c:v>9.8299414118152022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719880"/>
        <c:axId val="452720272"/>
      </c:lineChart>
      <c:catAx>
        <c:axId val="452719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2720272"/>
        <c:crosses val="autoZero"/>
        <c:auto val="1"/>
        <c:lblAlgn val="ctr"/>
        <c:lblOffset val="100"/>
        <c:noMultiLvlLbl val="0"/>
      </c:catAx>
      <c:valAx>
        <c:axId val="452720272"/>
        <c:scaling>
          <c:orientation val="minMax"/>
          <c:max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layout>
            <c:manualLayout>
              <c:xMode val="edge"/>
              <c:yMode val="edge"/>
              <c:x val="2.2222157639764661E-2"/>
              <c:y val="0.381739448741014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2719880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UNIÓN EUROPEA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9'!$D$84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 Per Cápita 9'!$A$85:$A$105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9'!$D$85:$D$105</c:f>
              <c:numCache>
                <c:formatCode>"$"\ #,##0.000</c:formatCode>
                <c:ptCount val="21"/>
                <c:pt idx="0">
                  <c:v>0.8158420463340188</c:v>
                </c:pt>
                <c:pt idx="1">
                  <c:v>0.8352012865002133</c:v>
                </c:pt>
                <c:pt idx="2">
                  <c:v>0.93006892095788452</c:v>
                </c:pt>
                <c:pt idx="3">
                  <c:v>1.1116117183420697</c:v>
                </c:pt>
                <c:pt idx="4">
                  <c:v>0.54999679249196953</c:v>
                </c:pt>
                <c:pt idx="5">
                  <c:v>0.30345501463345043</c:v>
                </c:pt>
                <c:pt idx="6">
                  <c:v>0.3572202277655166</c:v>
                </c:pt>
                <c:pt idx="7">
                  <c:v>0.27107009698078388</c:v>
                </c:pt>
                <c:pt idx="8">
                  <c:v>0.41356869155225268</c:v>
                </c:pt>
                <c:pt idx="9">
                  <c:v>0.48899421808891508</c:v>
                </c:pt>
                <c:pt idx="10">
                  <c:v>1.0497156205089822</c:v>
                </c:pt>
                <c:pt idx="11">
                  <c:v>0.91989277732311237</c:v>
                </c:pt>
                <c:pt idx="12">
                  <c:v>0.83661121716860043</c:v>
                </c:pt>
                <c:pt idx="13">
                  <c:v>1.0832209871614693</c:v>
                </c:pt>
                <c:pt idx="14">
                  <c:v>0.70188926008507024</c:v>
                </c:pt>
                <c:pt idx="15">
                  <c:v>1.0024763417255034</c:v>
                </c:pt>
                <c:pt idx="16">
                  <c:v>1.0037907858301125</c:v>
                </c:pt>
                <c:pt idx="17">
                  <c:v>0.90503354320490814</c:v>
                </c:pt>
                <c:pt idx="18">
                  <c:v>1.1206565787953113</c:v>
                </c:pt>
                <c:pt idx="19">
                  <c:v>1.0454657566188819</c:v>
                </c:pt>
                <c:pt idx="20">
                  <c:v>0.89484438293394475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9'!$D$110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9'!$A$85:$A$105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9'!$D$111:$D$131</c:f>
              <c:numCache>
                <c:formatCode>"$"\ #,##0.0000</c:formatCode>
                <c:ptCount val="21"/>
                <c:pt idx="0">
                  <c:v>1.1716593870165189E-3</c:v>
                </c:pt>
                <c:pt idx="1">
                  <c:v>6.752112837421024E-4</c:v>
                </c:pt>
                <c:pt idx="2">
                  <c:v>2.8632137422360385E-4</c:v>
                </c:pt>
                <c:pt idx="3">
                  <c:v>6.1769753737230058E-4</c:v>
                </c:pt>
                <c:pt idx="4">
                  <c:v>2.6393648893882979E-4</c:v>
                </c:pt>
                <c:pt idx="5">
                  <c:v>7.6836347620994419E-4</c:v>
                </c:pt>
                <c:pt idx="6">
                  <c:v>3.4178373502253786E-3</c:v>
                </c:pt>
                <c:pt idx="7">
                  <c:v>5.534811450835524E-3</c:v>
                </c:pt>
                <c:pt idx="8">
                  <c:v>1.6526138233342203E-3</c:v>
                </c:pt>
                <c:pt idx="9">
                  <c:v>2.7494562814487891E-3</c:v>
                </c:pt>
                <c:pt idx="10">
                  <c:v>1.7337515051137546E-3</c:v>
                </c:pt>
                <c:pt idx="11">
                  <c:v>9.4730027419653688E-3</c:v>
                </c:pt>
                <c:pt idx="12">
                  <c:v>2.8179935525445309E-3</c:v>
                </c:pt>
                <c:pt idx="13">
                  <c:v>1.8076281487834116E-2</c:v>
                </c:pt>
                <c:pt idx="14">
                  <c:v>1.5075826750195299E-2</c:v>
                </c:pt>
                <c:pt idx="15">
                  <c:v>1.6779288544143862E-2</c:v>
                </c:pt>
                <c:pt idx="16">
                  <c:v>2.8665887303757822E-2</c:v>
                </c:pt>
                <c:pt idx="17">
                  <c:v>3.2373811389192694E-2</c:v>
                </c:pt>
                <c:pt idx="18">
                  <c:v>3.854540453042176E-2</c:v>
                </c:pt>
                <c:pt idx="19">
                  <c:v>4.5197346245751911E-2</c:v>
                </c:pt>
                <c:pt idx="20">
                  <c:v>3.4851637573006029E-2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9'!$D$135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9'!$A$85:$A$105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9'!$D$136:$D$156</c:f>
              <c:numCache>
                <c:formatCode>"$"\ #,##0.0000</c:formatCode>
                <c:ptCount val="21"/>
                <c:pt idx="0">
                  <c:v>0.81701370572103538</c:v>
                </c:pt>
                <c:pt idx="1">
                  <c:v>0.83587649778395545</c:v>
                </c:pt>
                <c:pt idx="2">
                  <c:v>0.9303552423321082</c:v>
                </c:pt>
                <c:pt idx="3">
                  <c:v>1.1122294158794419</c:v>
                </c:pt>
                <c:pt idx="4">
                  <c:v>0.55026072898090828</c:v>
                </c:pt>
                <c:pt idx="5">
                  <c:v>0.30422337810966038</c:v>
                </c:pt>
                <c:pt idx="6">
                  <c:v>0.36063806511574192</c:v>
                </c:pt>
                <c:pt idx="7">
                  <c:v>0.27660490843161939</c:v>
                </c:pt>
                <c:pt idx="8">
                  <c:v>0.41522130537558688</c:v>
                </c:pt>
                <c:pt idx="9">
                  <c:v>0.49174367437036381</c:v>
                </c:pt>
                <c:pt idx="10">
                  <c:v>1.0514493720140961</c:v>
                </c:pt>
                <c:pt idx="11">
                  <c:v>0.92936578006507775</c:v>
                </c:pt>
                <c:pt idx="12">
                  <c:v>0.83942921072114485</c:v>
                </c:pt>
                <c:pt idx="13">
                  <c:v>1.1012972686493032</c:v>
                </c:pt>
                <c:pt idx="14">
                  <c:v>0.71696508683526561</c:v>
                </c:pt>
                <c:pt idx="15">
                  <c:v>1.0192556302696472</c:v>
                </c:pt>
                <c:pt idx="16">
                  <c:v>1.0324566731338702</c:v>
                </c:pt>
                <c:pt idx="17">
                  <c:v>0.93740735459410074</c:v>
                </c:pt>
                <c:pt idx="18">
                  <c:v>1.1592019833257332</c:v>
                </c:pt>
                <c:pt idx="19">
                  <c:v>1.0906631028646339</c:v>
                </c:pt>
                <c:pt idx="20">
                  <c:v>0.92969602050695077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721056"/>
        <c:axId val="452721448"/>
      </c:lineChart>
      <c:catAx>
        <c:axId val="4527210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2721448"/>
        <c:crosses val="autoZero"/>
        <c:auto val="1"/>
        <c:lblAlgn val="ctr"/>
        <c:lblOffset val="100"/>
        <c:noMultiLvlLbl val="0"/>
      </c:catAx>
      <c:valAx>
        <c:axId val="452721448"/>
        <c:scaling>
          <c:orientation val="minMax"/>
          <c:max val="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2721056"/>
        <c:crosses val="autoZero"/>
        <c:crossBetween val="between"/>
        <c:majorUnit val="0.30000000000000004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1"/>
          <c:tx>
            <c:strRef>
              <c:f>'Balanza c '!$B$1</c:f>
              <c:strCache>
                <c:ptCount val="1"/>
                <c:pt idx="0">
                  <c:v>(1) Productos primarios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'Balanza c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'Balanza c '!$B$2:$B$22</c:f>
              <c:numCache>
                <c:formatCode>General</c:formatCode>
                <c:ptCount val="21"/>
                <c:pt idx="0">
                  <c:v>1895101.5419999999</c:v>
                </c:pt>
                <c:pt idx="1">
                  <c:v>1927238.298</c:v>
                </c:pt>
                <c:pt idx="2">
                  <c:v>2228931.3800000004</c:v>
                </c:pt>
                <c:pt idx="3">
                  <c:v>2086781.946</c:v>
                </c:pt>
                <c:pt idx="4">
                  <c:v>1599182.844</c:v>
                </c:pt>
                <c:pt idx="5">
                  <c:v>1377089.1509999998</c:v>
                </c:pt>
                <c:pt idx="6">
                  <c:v>1279785.79</c:v>
                </c:pt>
                <c:pt idx="7">
                  <c:v>1204772.1709999999</c:v>
                </c:pt>
                <c:pt idx="8">
                  <c:v>1343571.541</c:v>
                </c:pt>
                <c:pt idx="9">
                  <c:v>1609209.233</c:v>
                </c:pt>
                <c:pt idx="10">
                  <c:v>2026566.2799999998</c:v>
                </c:pt>
                <c:pt idx="11">
                  <c:v>2363708.889</c:v>
                </c:pt>
                <c:pt idx="12">
                  <c:v>3005270.6910000001</c:v>
                </c:pt>
                <c:pt idx="13">
                  <c:v>3512939.2429999998</c:v>
                </c:pt>
                <c:pt idx="14">
                  <c:v>3952193.1569999997</c:v>
                </c:pt>
                <c:pt idx="15">
                  <c:v>3955849.0500000003</c:v>
                </c:pt>
                <c:pt idx="16">
                  <c:v>7535134.9560000002</c:v>
                </c:pt>
                <c:pt idx="17">
                  <c:v>7872889.3900000006</c:v>
                </c:pt>
                <c:pt idx="18">
                  <c:v>8103424.8329999996</c:v>
                </c:pt>
                <c:pt idx="19">
                  <c:v>8275462.3689999999</c:v>
                </c:pt>
                <c:pt idx="20">
                  <c:v>4851521.602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'Balanza c '!$C$1</c:f>
              <c:strCache>
                <c:ptCount val="1"/>
                <c:pt idx="0">
                  <c:v>(2) MRB: agro</c:v>
                </c:pt>
              </c:strCache>
            </c:strRef>
          </c:tx>
          <c:spPr>
            <a:ln w="317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'Balanza c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'Balanza c '!$C$2:$C$22</c:f>
              <c:numCache>
                <c:formatCode>General</c:formatCode>
                <c:ptCount val="21"/>
                <c:pt idx="0">
                  <c:v>-63081.737000000008</c:v>
                </c:pt>
                <c:pt idx="1">
                  <c:v>-79454.37</c:v>
                </c:pt>
                <c:pt idx="2">
                  <c:v>-90536.070999999982</c:v>
                </c:pt>
                <c:pt idx="3">
                  <c:v>-61519.107999999993</c:v>
                </c:pt>
                <c:pt idx="4">
                  <c:v>-57783.492000000013</c:v>
                </c:pt>
                <c:pt idx="5">
                  <c:v>-103908.01000000001</c:v>
                </c:pt>
                <c:pt idx="6">
                  <c:v>-124137.882</c:v>
                </c:pt>
                <c:pt idx="7">
                  <c:v>-113352.52000000002</c:v>
                </c:pt>
                <c:pt idx="8">
                  <c:v>-95188.263999999996</c:v>
                </c:pt>
                <c:pt idx="9">
                  <c:v>-93431.650999999998</c:v>
                </c:pt>
                <c:pt idx="10">
                  <c:v>-94932.083000000013</c:v>
                </c:pt>
                <c:pt idx="11">
                  <c:v>-194480.38500000001</c:v>
                </c:pt>
                <c:pt idx="12">
                  <c:v>-114742.79500000001</c:v>
                </c:pt>
                <c:pt idx="13">
                  <c:v>-67510.866999999969</c:v>
                </c:pt>
                <c:pt idx="14">
                  <c:v>-157343.75300000003</c:v>
                </c:pt>
                <c:pt idx="15">
                  <c:v>-257130.96000000002</c:v>
                </c:pt>
                <c:pt idx="16">
                  <c:v>-210068.73499999999</c:v>
                </c:pt>
                <c:pt idx="17">
                  <c:v>-286629.35499999998</c:v>
                </c:pt>
                <c:pt idx="18">
                  <c:v>-307309.47100000002</c:v>
                </c:pt>
                <c:pt idx="19">
                  <c:v>-325204.74</c:v>
                </c:pt>
                <c:pt idx="20">
                  <c:v>-216439.77500000002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'Balanza c '!$D$1</c:f>
              <c:strCache>
                <c:ptCount val="1"/>
                <c:pt idx="0">
                  <c:v>(3) MRB: otros</c:v>
                </c:pt>
              </c:strCache>
            </c:strRef>
          </c:tx>
          <c:spPr>
            <a:ln w="317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'Balanza c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'Balanza c '!$D$2:$D$22</c:f>
              <c:numCache>
                <c:formatCode>General</c:formatCode>
                <c:ptCount val="21"/>
                <c:pt idx="0">
                  <c:v>-214166.592</c:v>
                </c:pt>
                <c:pt idx="1">
                  <c:v>-285762.82199999999</c:v>
                </c:pt>
                <c:pt idx="2">
                  <c:v>-282982.00700000004</c:v>
                </c:pt>
                <c:pt idx="3">
                  <c:v>-325801.21899999998</c:v>
                </c:pt>
                <c:pt idx="4">
                  <c:v>-178801.49599999998</c:v>
                </c:pt>
                <c:pt idx="5">
                  <c:v>-211600.89499999999</c:v>
                </c:pt>
                <c:pt idx="6">
                  <c:v>-185884.93299999999</c:v>
                </c:pt>
                <c:pt idx="7">
                  <c:v>-173192.601</c:v>
                </c:pt>
                <c:pt idx="8">
                  <c:v>-180617.163</c:v>
                </c:pt>
                <c:pt idx="9">
                  <c:v>-163312.43199999997</c:v>
                </c:pt>
                <c:pt idx="10">
                  <c:v>-188016.43700000001</c:v>
                </c:pt>
                <c:pt idx="11">
                  <c:v>-43703.152999999991</c:v>
                </c:pt>
                <c:pt idx="12">
                  <c:v>-31163.808999999979</c:v>
                </c:pt>
                <c:pt idx="13">
                  <c:v>-59452.985000000044</c:v>
                </c:pt>
                <c:pt idx="14">
                  <c:v>-173037.06899999999</c:v>
                </c:pt>
                <c:pt idx="15">
                  <c:v>-26639.22100000002</c:v>
                </c:pt>
                <c:pt idx="16">
                  <c:v>11784.385999999999</c:v>
                </c:pt>
                <c:pt idx="17">
                  <c:v>-108266.375</c:v>
                </c:pt>
                <c:pt idx="18">
                  <c:v>-40747.268999999971</c:v>
                </c:pt>
                <c:pt idx="19">
                  <c:v>-105003.16899999999</c:v>
                </c:pt>
                <c:pt idx="20">
                  <c:v>-146896.07599999994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'Balanza c '!$E$1</c:f>
              <c:strCache>
                <c:ptCount val="1"/>
                <c:pt idx="0">
                  <c:v>(4)MBT: textiles, vestidos y calzado</c:v>
                </c:pt>
              </c:strCache>
            </c:strRef>
          </c:tx>
          <c:spPr>
            <a:ln w="317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'Balanza c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'Balanza c '!$E$2:$E$22</c:f>
              <c:numCache>
                <c:formatCode>General</c:formatCode>
                <c:ptCount val="21"/>
                <c:pt idx="0">
                  <c:v>49007.19</c:v>
                </c:pt>
                <c:pt idx="1">
                  <c:v>42587.703000000009</c:v>
                </c:pt>
                <c:pt idx="2">
                  <c:v>24079.358000000007</c:v>
                </c:pt>
                <c:pt idx="3">
                  <c:v>16883.559000000008</c:v>
                </c:pt>
                <c:pt idx="4">
                  <c:v>22186.478999999999</c:v>
                </c:pt>
                <c:pt idx="5">
                  <c:v>26047.684000000001</c:v>
                </c:pt>
                <c:pt idx="6">
                  <c:v>27464.636000000013</c:v>
                </c:pt>
                <c:pt idx="7">
                  <c:v>23323.919000000009</c:v>
                </c:pt>
                <c:pt idx="8">
                  <c:v>45079.386999999995</c:v>
                </c:pt>
                <c:pt idx="9">
                  <c:v>40475.629999999997</c:v>
                </c:pt>
                <c:pt idx="10">
                  <c:v>23317.127</c:v>
                </c:pt>
                <c:pt idx="11">
                  <c:v>37034.933000000005</c:v>
                </c:pt>
                <c:pt idx="12">
                  <c:v>1396.351999999999</c:v>
                </c:pt>
                <c:pt idx="13">
                  <c:v>-28791.546999999991</c:v>
                </c:pt>
                <c:pt idx="14">
                  <c:v>-25898.319999999992</c:v>
                </c:pt>
                <c:pt idx="15">
                  <c:v>1751.7660000000033</c:v>
                </c:pt>
                <c:pt idx="16">
                  <c:v>-19401.406000000003</c:v>
                </c:pt>
                <c:pt idx="17">
                  <c:v>-23580.812999999995</c:v>
                </c:pt>
                <c:pt idx="18">
                  <c:v>-38308.695000000007</c:v>
                </c:pt>
                <c:pt idx="19">
                  <c:v>-19307.153000000006</c:v>
                </c:pt>
                <c:pt idx="20">
                  <c:v>-28467.09599999999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'Balanza c '!$F$1</c:f>
              <c:strCache>
                <c:ptCount val="1"/>
                <c:pt idx="0">
                  <c:v>(5) MBT: otros</c:v>
                </c:pt>
              </c:strCache>
            </c:strRef>
          </c:tx>
          <c:spPr>
            <a:ln w="317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'Balanza c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'Balanza c '!$F$2:$F$22</c:f>
              <c:numCache>
                <c:formatCode>General</c:formatCode>
                <c:ptCount val="21"/>
                <c:pt idx="0">
                  <c:v>-199812.603</c:v>
                </c:pt>
                <c:pt idx="1">
                  <c:v>-215590.22400000002</c:v>
                </c:pt>
                <c:pt idx="2">
                  <c:v>-217019.31</c:v>
                </c:pt>
                <c:pt idx="3">
                  <c:v>-188768.73300000001</c:v>
                </c:pt>
                <c:pt idx="4">
                  <c:v>-124668.651</c:v>
                </c:pt>
                <c:pt idx="5">
                  <c:v>-138570.68099999998</c:v>
                </c:pt>
                <c:pt idx="6">
                  <c:v>-144213.94399999999</c:v>
                </c:pt>
                <c:pt idx="7">
                  <c:v>-133832.93099999998</c:v>
                </c:pt>
                <c:pt idx="8">
                  <c:v>-143422.48699999999</c:v>
                </c:pt>
                <c:pt idx="9">
                  <c:v>-164534.26800000001</c:v>
                </c:pt>
                <c:pt idx="10">
                  <c:v>-216753.60399999999</c:v>
                </c:pt>
                <c:pt idx="11">
                  <c:v>-237239.31599999999</c:v>
                </c:pt>
                <c:pt idx="12">
                  <c:v>-308098.86799999996</c:v>
                </c:pt>
                <c:pt idx="13">
                  <c:v>-359533.86699999997</c:v>
                </c:pt>
                <c:pt idx="14">
                  <c:v>-273329.31699999998</c:v>
                </c:pt>
                <c:pt idx="15">
                  <c:v>-349771.77800000005</c:v>
                </c:pt>
                <c:pt idx="16">
                  <c:v>-432175.52500000002</c:v>
                </c:pt>
                <c:pt idx="17">
                  <c:v>-516260.04500000004</c:v>
                </c:pt>
                <c:pt idx="18">
                  <c:v>-566995.36699999997</c:v>
                </c:pt>
                <c:pt idx="19">
                  <c:v>-600150.87600000005</c:v>
                </c:pt>
                <c:pt idx="20">
                  <c:v>-491347.527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'Balanza c '!$G$1</c:f>
              <c:strCache>
                <c:ptCount val="1"/>
                <c:pt idx="0">
                  <c:v>(6) MTI: automoviles </c:v>
                </c:pt>
              </c:strCache>
            </c:strRef>
          </c:tx>
          <c:spPr>
            <a:ln w="317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'Balanza c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'Balanza c '!$G$2:$G$22</c:f>
              <c:numCache>
                <c:formatCode>General</c:formatCode>
                <c:ptCount val="21"/>
                <c:pt idx="0">
                  <c:v>-114238.81</c:v>
                </c:pt>
                <c:pt idx="1">
                  <c:v>-88360.953000000009</c:v>
                </c:pt>
                <c:pt idx="2">
                  <c:v>-98081.986999999994</c:v>
                </c:pt>
                <c:pt idx="3">
                  <c:v>-75145.36</c:v>
                </c:pt>
                <c:pt idx="4">
                  <c:v>-42275.014000000003</c:v>
                </c:pt>
                <c:pt idx="5">
                  <c:v>-50699.74</c:v>
                </c:pt>
                <c:pt idx="6">
                  <c:v>-60021.523999999998</c:v>
                </c:pt>
                <c:pt idx="7">
                  <c:v>-72843.87</c:v>
                </c:pt>
                <c:pt idx="8">
                  <c:v>-61093.654999999999</c:v>
                </c:pt>
                <c:pt idx="9">
                  <c:v>-109950.234</c:v>
                </c:pt>
                <c:pt idx="10">
                  <c:v>-113642.243</c:v>
                </c:pt>
                <c:pt idx="11">
                  <c:v>-150015.481</c:v>
                </c:pt>
                <c:pt idx="12">
                  <c:v>-220319.61000000002</c:v>
                </c:pt>
                <c:pt idx="13">
                  <c:v>-270105.696</c:v>
                </c:pt>
                <c:pt idx="14">
                  <c:v>-202575.94099999999</c:v>
                </c:pt>
                <c:pt idx="15">
                  <c:v>-287323.06200000003</c:v>
                </c:pt>
                <c:pt idx="16">
                  <c:v>-471238.587</c:v>
                </c:pt>
                <c:pt idx="17">
                  <c:v>-435674.79600000003</c:v>
                </c:pt>
                <c:pt idx="18">
                  <c:v>-450031.67499999999</c:v>
                </c:pt>
                <c:pt idx="19">
                  <c:v>-461035.79499999998</c:v>
                </c:pt>
                <c:pt idx="20">
                  <c:v>-425064.32100000005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'Balanza c '!$H$1</c:f>
              <c:strCache>
                <c:ptCount val="1"/>
                <c:pt idx="0">
                  <c:v>(7) MTI: procesos</c:v>
                </c:pt>
              </c:strCache>
            </c:strRef>
          </c:tx>
          <c:spPr>
            <a:ln w="31750" cap="rnd" cmpd="sng" algn="ctr">
              <a:solidFill>
                <a:schemeClr val="accent2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'Balanza c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'Balanza c '!$H$2:$H$22</c:f>
              <c:numCache>
                <c:formatCode>General</c:formatCode>
                <c:ptCount val="21"/>
                <c:pt idx="0">
                  <c:v>-134147.87700000001</c:v>
                </c:pt>
                <c:pt idx="1">
                  <c:v>-109530.38200000001</c:v>
                </c:pt>
                <c:pt idx="2">
                  <c:v>-182987.78700000001</c:v>
                </c:pt>
                <c:pt idx="3">
                  <c:v>-236039.389</c:v>
                </c:pt>
                <c:pt idx="4">
                  <c:v>-152853.12300000002</c:v>
                </c:pt>
                <c:pt idx="5">
                  <c:v>-140851.18299999999</c:v>
                </c:pt>
                <c:pt idx="6">
                  <c:v>-136286.77300000002</c:v>
                </c:pt>
                <c:pt idx="7">
                  <c:v>-144760.16799999998</c:v>
                </c:pt>
                <c:pt idx="8">
                  <c:v>-123900.56899999999</c:v>
                </c:pt>
                <c:pt idx="9">
                  <c:v>-39786.972999999998</c:v>
                </c:pt>
                <c:pt idx="10">
                  <c:v>-99319.909999999974</c:v>
                </c:pt>
                <c:pt idx="11">
                  <c:v>31067.007000000041</c:v>
                </c:pt>
                <c:pt idx="12">
                  <c:v>209122.26300000004</c:v>
                </c:pt>
                <c:pt idx="13">
                  <c:v>-236775.01599999995</c:v>
                </c:pt>
                <c:pt idx="14">
                  <c:v>-297153.723</c:v>
                </c:pt>
                <c:pt idx="15">
                  <c:v>-261265.97400000005</c:v>
                </c:pt>
                <c:pt idx="16">
                  <c:v>-411445.04300000006</c:v>
                </c:pt>
                <c:pt idx="17">
                  <c:v>-556706.48600000003</c:v>
                </c:pt>
                <c:pt idx="18">
                  <c:v>-693834.69499999995</c:v>
                </c:pt>
                <c:pt idx="19">
                  <c:v>-745413.18900000001</c:v>
                </c:pt>
                <c:pt idx="20">
                  <c:v>-785359.17500000005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'Balanza c '!$I$1</c:f>
              <c:strCache>
                <c:ptCount val="1"/>
                <c:pt idx="0">
                  <c:v>(8) MTI: ingeniería</c:v>
                </c:pt>
              </c:strCache>
            </c:strRef>
          </c:tx>
          <c:spPr>
            <a:ln w="31750" cap="rnd" cmpd="sng" algn="ctr">
              <a:solidFill>
                <a:schemeClr val="accent3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'Balanza c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'Balanza c '!$I$2:$I$22</c:f>
              <c:numCache>
                <c:formatCode>General</c:formatCode>
                <c:ptCount val="21"/>
                <c:pt idx="0">
                  <c:v>-755357.348</c:v>
                </c:pt>
                <c:pt idx="1">
                  <c:v>-840310.44699999993</c:v>
                </c:pt>
                <c:pt idx="2">
                  <c:v>-677040.86599999992</c:v>
                </c:pt>
                <c:pt idx="3">
                  <c:v>-689137.83400000003</c:v>
                </c:pt>
                <c:pt idx="4">
                  <c:v>-439432.62599999999</c:v>
                </c:pt>
                <c:pt idx="5">
                  <c:v>-363969.58999999997</c:v>
                </c:pt>
                <c:pt idx="6">
                  <c:v>-517361.53699999995</c:v>
                </c:pt>
                <c:pt idx="7">
                  <c:v>-398099.88400000002</c:v>
                </c:pt>
                <c:pt idx="8">
                  <c:v>-484785.84299999999</c:v>
                </c:pt>
                <c:pt idx="9">
                  <c:v>-551844.19099999999</c:v>
                </c:pt>
                <c:pt idx="10">
                  <c:v>-619866.25300000003</c:v>
                </c:pt>
                <c:pt idx="11">
                  <c:v>-781586.50300000003</c:v>
                </c:pt>
                <c:pt idx="12">
                  <c:v>-1100827.4080000001</c:v>
                </c:pt>
                <c:pt idx="13">
                  <c:v>-1224455.8399999999</c:v>
                </c:pt>
                <c:pt idx="14">
                  <c:v>-1091136.6629999999</c:v>
                </c:pt>
                <c:pt idx="15">
                  <c:v>-1173766.5019999999</c:v>
                </c:pt>
                <c:pt idx="16">
                  <c:v>-1614244.203</c:v>
                </c:pt>
                <c:pt idx="17">
                  <c:v>-1774525.73</c:v>
                </c:pt>
                <c:pt idx="18">
                  <c:v>-1794850.061</c:v>
                </c:pt>
                <c:pt idx="19">
                  <c:v>-1759247.233</c:v>
                </c:pt>
                <c:pt idx="20">
                  <c:v>-1756494.487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'Balanza c '!$J$1</c:f>
              <c:strCache>
                <c:ptCount val="1"/>
                <c:pt idx="0">
                  <c:v>(9) MAT: electronicos y electricos </c:v>
                </c:pt>
              </c:strCache>
            </c:strRef>
          </c:tx>
          <c:spPr>
            <a:ln w="31750" cap="rnd" cmpd="sng" algn="ctr">
              <a:solidFill>
                <a:schemeClr val="accent4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'Balanza c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'Balanza c '!$J$2:$J$22</c:f>
              <c:numCache>
                <c:formatCode>General</c:formatCode>
                <c:ptCount val="21"/>
                <c:pt idx="0">
                  <c:v>-394241.266</c:v>
                </c:pt>
                <c:pt idx="1">
                  <c:v>-404396.02499999997</c:v>
                </c:pt>
                <c:pt idx="2">
                  <c:v>-451324.93300000002</c:v>
                </c:pt>
                <c:pt idx="3">
                  <c:v>-540004.24100000004</c:v>
                </c:pt>
                <c:pt idx="4">
                  <c:v>-267753.07999999996</c:v>
                </c:pt>
                <c:pt idx="5">
                  <c:v>-147670.36199999999</c:v>
                </c:pt>
                <c:pt idx="6">
                  <c:v>-173035.40700000001</c:v>
                </c:pt>
                <c:pt idx="7">
                  <c:v>-130225.003</c:v>
                </c:pt>
                <c:pt idx="8">
                  <c:v>-202766.89700000003</c:v>
                </c:pt>
                <c:pt idx="9">
                  <c:v>-240317.84900000002</c:v>
                </c:pt>
                <c:pt idx="10">
                  <c:v>-520009.51199999999</c:v>
                </c:pt>
                <c:pt idx="11">
                  <c:v>-453456.864</c:v>
                </c:pt>
                <c:pt idx="12">
                  <c:v>-416826.554</c:v>
                </c:pt>
                <c:pt idx="13">
                  <c:v>-534493.79399999999</c:v>
                </c:pt>
                <c:pt idx="14">
                  <c:v>-345680.326</c:v>
                </c:pt>
                <c:pt idx="15">
                  <c:v>-497197.62799999997</c:v>
                </c:pt>
                <c:pt idx="16">
                  <c:v>-492951.55599999998</c:v>
                </c:pt>
                <c:pt idx="17">
                  <c:v>-440779.18699999998</c:v>
                </c:pt>
                <c:pt idx="18">
                  <c:v>-549767.54299999995</c:v>
                </c:pt>
                <c:pt idx="19">
                  <c:v>-508481.18000000005</c:v>
                </c:pt>
                <c:pt idx="20">
                  <c:v>-438311.09299999999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'Balanza c '!$K$1</c:f>
              <c:strCache>
                <c:ptCount val="1"/>
                <c:pt idx="0">
                  <c:v>(10) MAT: otros </c:v>
                </c:pt>
              </c:strCache>
            </c:strRef>
          </c:tx>
          <c:spPr>
            <a:ln w="31750" cap="rnd" cmpd="sng" algn="ctr">
              <a:solidFill>
                <a:schemeClr val="accent5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'Balanza c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'Balanza c '!$K$2:$K$22</c:f>
              <c:numCache>
                <c:formatCode>General</c:formatCode>
                <c:ptCount val="21"/>
                <c:pt idx="0">
                  <c:v>-194567.00200000001</c:v>
                </c:pt>
                <c:pt idx="1">
                  <c:v>-211704.05000000002</c:v>
                </c:pt>
                <c:pt idx="2">
                  <c:v>-344261.33</c:v>
                </c:pt>
                <c:pt idx="3">
                  <c:v>-405203.94300000003</c:v>
                </c:pt>
                <c:pt idx="4">
                  <c:v>-281540.08299999998</c:v>
                </c:pt>
                <c:pt idx="5">
                  <c:v>-340732.21400000004</c:v>
                </c:pt>
                <c:pt idx="6">
                  <c:v>-369250.15899999999</c:v>
                </c:pt>
                <c:pt idx="7">
                  <c:v>-256293.93100000001</c:v>
                </c:pt>
                <c:pt idx="8">
                  <c:v>-385699.902</c:v>
                </c:pt>
                <c:pt idx="9">
                  <c:v>-292419.212</c:v>
                </c:pt>
                <c:pt idx="10">
                  <c:v>-287211.24599999998</c:v>
                </c:pt>
                <c:pt idx="11">
                  <c:v>-510876.13299999997</c:v>
                </c:pt>
                <c:pt idx="12">
                  <c:v>-511870.86799999996</c:v>
                </c:pt>
                <c:pt idx="13">
                  <c:v>-1204122.1839999999</c:v>
                </c:pt>
                <c:pt idx="14">
                  <c:v>-1772893.7180000001</c:v>
                </c:pt>
                <c:pt idx="15">
                  <c:v>-1702502.55</c:v>
                </c:pt>
                <c:pt idx="16">
                  <c:v>-2388754.409</c:v>
                </c:pt>
                <c:pt idx="17">
                  <c:v>-1837460.037</c:v>
                </c:pt>
                <c:pt idx="18">
                  <c:v>-2258742.0209999997</c:v>
                </c:pt>
                <c:pt idx="19">
                  <c:v>-3039533.1510000001</c:v>
                </c:pt>
                <c:pt idx="20">
                  <c:v>-2768235.4619999998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8093440"/>
        <c:axId val="44809383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'Balanza c '!$A$1</c15:sqref>
                        </c15:formulaRef>
                      </c:ext>
                    </c:extLst>
                    <c:strCache>
                      <c:ptCount val="1"/>
                      <c:pt idx="0">
                        <c:v>Año</c:v>
                      </c:pt>
                    </c:strCache>
                  </c:strRef>
                </c:tx>
                <c:spPr>
                  <a:ln w="31750" cap="rnd" cmpd="sng" algn="ctr">
                    <a:solidFill>
                      <a:schemeClr val="accent2"/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'Balanza c '!$A$2:$A$22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1995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'Balanza c '!$A$2:$A$22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1995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448093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8093832"/>
        <c:crosses val="autoZero"/>
        <c:auto val="1"/>
        <c:lblAlgn val="ctr"/>
        <c:lblOffset val="100"/>
        <c:noMultiLvlLbl val="0"/>
      </c:catAx>
      <c:valAx>
        <c:axId val="44809383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Balanza</a:t>
                </a:r>
                <a:r>
                  <a:rPr lang="es-CO" baseline="0"/>
                  <a:t> Comercial </a:t>
                </a:r>
                <a:r>
                  <a:rPr lang="es-CO"/>
                  <a:t> de Colombia por categorías LALL (miles de dólares)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809344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10'!$D$5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10'!$A$6:$A$26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10'!$D$6:$D$26</c:f>
              <c:numCache>
                <c:formatCode>"$"\ #,##0.00</c:formatCode>
                <c:ptCount val="21"/>
                <c:pt idx="0">
                  <c:v>6.0552755612002754E-2</c:v>
                </c:pt>
                <c:pt idx="1">
                  <c:v>6.5273503633624524E-2</c:v>
                </c:pt>
                <c:pt idx="2">
                  <c:v>8.0378606403079478E-2</c:v>
                </c:pt>
                <c:pt idx="3">
                  <c:v>0.17656450302640411</c:v>
                </c:pt>
                <c:pt idx="4">
                  <c:v>4.7361973449413224E-2</c:v>
                </c:pt>
                <c:pt idx="5">
                  <c:v>5.5639351657650243E-2</c:v>
                </c:pt>
                <c:pt idx="6">
                  <c:v>4.5937597034278403E-2</c:v>
                </c:pt>
                <c:pt idx="7">
                  <c:v>3.3720944975351823E-2</c:v>
                </c:pt>
                <c:pt idx="8">
                  <c:v>4.8568065934447735E-2</c:v>
                </c:pt>
                <c:pt idx="9">
                  <c:v>6.0945671203898731E-2</c:v>
                </c:pt>
                <c:pt idx="10">
                  <c:v>6.1870182168722164E-2</c:v>
                </c:pt>
                <c:pt idx="11">
                  <c:v>7.4614207322147214E-2</c:v>
                </c:pt>
                <c:pt idx="12">
                  <c:v>9.5627149350686447E-2</c:v>
                </c:pt>
                <c:pt idx="13">
                  <c:v>0.12786848897284922</c:v>
                </c:pt>
                <c:pt idx="14">
                  <c:v>0.15554539077404231</c:v>
                </c:pt>
                <c:pt idx="15">
                  <c:v>0.15784468607755237</c:v>
                </c:pt>
                <c:pt idx="16">
                  <c:v>0.12126049262540031</c:v>
                </c:pt>
                <c:pt idx="17">
                  <c:v>0.12859870254541134</c:v>
                </c:pt>
                <c:pt idx="18">
                  <c:v>0.23402485456140454</c:v>
                </c:pt>
                <c:pt idx="19">
                  <c:v>0.25282528747820554</c:v>
                </c:pt>
                <c:pt idx="20">
                  <c:v>0.24870853003019189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10'!$D$31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 Per Cápita 10'!$A$6:$A$26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10'!$D$32:$D$52</c:f>
              <c:numCache>
                <c:formatCode>"$"\ #,##0.00</c:formatCode>
                <c:ptCount val="21"/>
                <c:pt idx="0">
                  <c:v>5.2528575863098883</c:v>
                </c:pt>
                <c:pt idx="1">
                  <c:v>5.6264737752524754</c:v>
                </c:pt>
                <c:pt idx="2">
                  <c:v>8.9908269791266324</c:v>
                </c:pt>
                <c:pt idx="3">
                  <c:v>10.517500281233968</c:v>
                </c:pt>
                <c:pt idx="4">
                  <c:v>7.1335544783167952</c:v>
                </c:pt>
                <c:pt idx="5">
                  <c:v>8.5114639792971758</c:v>
                </c:pt>
                <c:pt idx="6">
                  <c:v>9.0931839263836487</c:v>
                </c:pt>
                <c:pt idx="7">
                  <c:v>6.2350571117145748</c:v>
                </c:pt>
                <c:pt idx="8">
                  <c:v>9.2650434865058422</c:v>
                </c:pt>
                <c:pt idx="9">
                  <c:v>6.9627545131477309</c:v>
                </c:pt>
                <c:pt idx="10">
                  <c:v>6.7585518079026707</c:v>
                </c:pt>
                <c:pt idx="11">
                  <c:v>11.844338458989359</c:v>
                </c:pt>
                <c:pt idx="12">
                  <c:v>11.748407793315121</c:v>
                </c:pt>
                <c:pt idx="13">
                  <c:v>27.216532455281747</c:v>
                </c:pt>
                <c:pt idx="14">
                  <c:v>39.571724939411503</c:v>
                </c:pt>
                <c:pt idx="15">
                  <c:v>37.567603254734209</c:v>
                </c:pt>
                <c:pt idx="16">
                  <c:v>52.000402826815673</c:v>
                </c:pt>
                <c:pt idx="17">
                  <c:v>39.574458024109532</c:v>
                </c:pt>
                <c:pt idx="18">
                  <c:v>48.168868232226124</c:v>
                </c:pt>
                <c:pt idx="19">
                  <c:v>64.025783506606658</c:v>
                </c:pt>
                <c:pt idx="20">
                  <c:v>57.67692261573638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10'!$D$56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10'!$A$6:$A$26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10'!$D$57:$D$77</c:f>
              <c:numCache>
                <c:formatCode>"$"\ #,##0.00</c:formatCode>
                <c:ptCount val="21"/>
                <c:pt idx="0">
                  <c:v>5.3134103419218901</c:v>
                </c:pt>
                <c:pt idx="1">
                  <c:v>5.6917472788861003</c:v>
                </c:pt>
                <c:pt idx="2">
                  <c:v>9.0712055855297127</c:v>
                </c:pt>
                <c:pt idx="3">
                  <c:v>10.69406478426037</c:v>
                </c:pt>
                <c:pt idx="4">
                  <c:v>7.1809164517662083</c:v>
                </c:pt>
                <c:pt idx="5">
                  <c:v>8.5671033309548239</c:v>
                </c:pt>
                <c:pt idx="6">
                  <c:v>9.1391215234179253</c:v>
                </c:pt>
                <c:pt idx="7">
                  <c:v>6.2687780566899267</c:v>
                </c:pt>
                <c:pt idx="8">
                  <c:v>9.3136115524402889</c:v>
                </c:pt>
                <c:pt idx="9">
                  <c:v>7.0237001843516289</c:v>
                </c:pt>
                <c:pt idx="10">
                  <c:v>6.8204219900713934</c:v>
                </c:pt>
                <c:pt idx="11">
                  <c:v>11.918952666311508</c:v>
                </c:pt>
                <c:pt idx="12">
                  <c:v>11.844034942665807</c:v>
                </c:pt>
                <c:pt idx="13">
                  <c:v>27.344400944254598</c:v>
                </c:pt>
                <c:pt idx="14">
                  <c:v>39.72727033018554</c:v>
                </c:pt>
                <c:pt idx="15">
                  <c:v>37.725447940811762</c:v>
                </c:pt>
                <c:pt idx="16">
                  <c:v>52.121663319441069</c:v>
                </c:pt>
                <c:pt idx="17">
                  <c:v>39.703056726654943</c:v>
                </c:pt>
                <c:pt idx="18">
                  <c:v>48.402893086787529</c:v>
                </c:pt>
                <c:pt idx="19">
                  <c:v>64.278608794084874</c:v>
                </c:pt>
                <c:pt idx="20">
                  <c:v>57.92563114576658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722232"/>
        <c:axId val="452722624"/>
      </c:lineChart>
      <c:catAx>
        <c:axId val="452722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2722624"/>
        <c:crosses val="autoZero"/>
        <c:auto val="1"/>
        <c:lblAlgn val="ctr"/>
        <c:lblOffset val="100"/>
        <c:noMultiLvlLbl val="0"/>
      </c:catAx>
      <c:valAx>
        <c:axId val="452722624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layout>
            <c:manualLayout>
              <c:xMode val="edge"/>
              <c:yMode val="edge"/>
              <c:x val="2.2222157639764661E-2"/>
              <c:y val="0.381739448741014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272223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UNIÓN EUROPEA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10'!$D$84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 Per Cápita 10'!$A$6:$A$26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10'!$D$85:$D$105</c:f>
              <c:numCache>
                <c:formatCode>"$"\ #,##0.000</c:formatCode>
                <c:ptCount val="21"/>
                <c:pt idx="0">
                  <c:v>0.40674711550854731</c:v>
                </c:pt>
                <c:pt idx="1">
                  <c:v>0.44200783020565582</c:v>
                </c:pt>
                <c:pt idx="2">
                  <c:v>0.71561660964170892</c:v>
                </c:pt>
                <c:pt idx="3">
                  <c:v>0.84789271744982919</c:v>
                </c:pt>
                <c:pt idx="4">
                  <c:v>0.58190285678250286</c:v>
                </c:pt>
                <c:pt idx="5">
                  <c:v>0.70300987018636218</c:v>
                </c:pt>
                <c:pt idx="6">
                  <c:v>0.75883269674372822</c:v>
                </c:pt>
                <c:pt idx="7">
                  <c:v>0.52543784239153246</c:v>
                </c:pt>
                <c:pt idx="8">
                  <c:v>0.78766910219236641</c:v>
                </c:pt>
                <c:pt idx="9">
                  <c:v>0.59688816389552446</c:v>
                </c:pt>
                <c:pt idx="10">
                  <c:v>0.58416820742878706</c:v>
                </c:pt>
                <c:pt idx="11">
                  <c:v>1.0322047110507599</c:v>
                </c:pt>
                <c:pt idx="12">
                  <c:v>1.0323164266462321</c:v>
                </c:pt>
                <c:pt idx="13">
                  <c:v>2.4109139540907338</c:v>
                </c:pt>
                <c:pt idx="14">
                  <c:v>3.5363665442747263</c:v>
                </c:pt>
                <c:pt idx="15">
                  <c:v>3.3894619628447575</c:v>
                </c:pt>
                <c:pt idx="16">
                  <c:v>4.7363242408810144</c:v>
                </c:pt>
                <c:pt idx="17">
                  <c:v>3.6496844185315709</c:v>
                </c:pt>
                <c:pt idx="18">
                  <c:v>4.467602715812987</c:v>
                </c:pt>
                <c:pt idx="19">
                  <c:v>6.0029799580790391</c:v>
                </c:pt>
                <c:pt idx="20">
                  <c:v>5.4549669407475738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10'!$D$110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10'!$A$6:$A$26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10'!$D$111:$D$131</c:f>
              <c:numCache>
                <c:formatCode>"$"\ #,##0.000</c:formatCode>
                <c:ptCount val="21"/>
                <c:pt idx="0">
                  <c:v>4.6888114281770123E-3</c:v>
                </c:pt>
                <c:pt idx="1">
                  <c:v>5.1277942212971071E-3</c:v>
                </c:pt>
                <c:pt idx="2">
                  <c:v>6.3976612980583235E-3</c:v>
                </c:pt>
                <c:pt idx="3">
                  <c:v>1.4234157572912557E-2</c:v>
                </c:pt>
                <c:pt idx="4">
                  <c:v>3.8634411129602206E-3</c:v>
                </c:pt>
                <c:pt idx="5">
                  <c:v>4.5955682220167179E-3</c:v>
                </c:pt>
                <c:pt idx="6">
                  <c:v>3.8335253000113408E-3</c:v>
                </c:pt>
                <c:pt idx="7">
                  <c:v>2.8417158421793691E-3</c:v>
                </c:pt>
                <c:pt idx="8">
                  <c:v>4.1290216225669937E-3</c:v>
                </c:pt>
                <c:pt idx="9">
                  <c:v>5.2246204736334659E-3</c:v>
                </c:pt>
                <c:pt idx="10">
                  <c:v>5.3476831188205079E-3</c:v>
                </c:pt>
                <c:pt idx="11">
                  <c:v>6.5024430512440881E-3</c:v>
                </c:pt>
                <c:pt idx="12">
                  <c:v>8.4026260276934498E-3</c:v>
                </c:pt>
                <c:pt idx="13">
                  <c:v>1.1326936113542754E-2</c:v>
                </c:pt>
                <c:pt idx="14">
                  <c:v>1.390046850097312E-2</c:v>
                </c:pt>
                <c:pt idx="15">
                  <c:v>1.4241221508577718E-2</c:v>
                </c:pt>
                <c:pt idx="16">
                  <c:v>1.1044703107312965E-2</c:v>
                </c:pt>
                <c:pt idx="17">
                  <c:v>1.1859787963171348E-2</c:v>
                </c:pt>
                <c:pt idx="18">
                  <c:v>2.1705514664901046E-2</c:v>
                </c:pt>
                <c:pt idx="19">
                  <c:v>2.370459290780301E-2</c:v>
                </c:pt>
                <c:pt idx="20">
                  <c:v>2.3522350841001096E-2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10'!$D$135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10'!$A$6:$A$26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10'!$D$136:$D$156</c:f>
              <c:numCache>
                <c:formatCode>"$"\ #,##0.000</c:formatCode>
                <c:ptCount val="21"/>
                <c:pt idx="0">
                  <c:v>0.41143592693672432</c:v>
                </c:pt>
                <c:pt idx="1">
                  <c:v>0.44713562442695287</c:v>
                </c:pt>
                <c:pt idx="2">
                  <c:v>0.72201427093976722</c:v>
                </c:pt>
                <c:pt idx="3">
                  <c:v>0.86212687502274177</c:v>
                </c:pt>
                <c:pt idx="4">
                  <c:v>0.58576629789546297</c:v>
                </c:pt>
                <c:pt idx="5">
                  <c:v>0.70760543840837886</c:v>
                </c:pt>
                <c:pt idx="6">
                  <c:v>0.76266622204373957</c:v>
                </c:pt>
                <c:pt idx="7">
                  <c:v>0.52827955823371175</c:v>
                </c:pt>
                <c:pt idx="8">
                  <c:v>0.79179812381493342</c:v>
                </c:pt>
                <c:pt idx="9">
                  <c:v>0.60211278436915794</c:v>
                </c:pt>
                <c:pt idx="10">
                  <c:v>0.58951589054760767</c:v>
                </c:pt>
                <c:pt idx="11">
                  <c:v>1.0387071541020041</c:v>
                </c:pt>
                <c:pt idx="12">
                  <c:v>1.0407190526739256</c:v>
                </c:pt>
                <c:pt idx="13">
                  <c:v>2.4222408902042765</c:v>
                </c:pt>
                <c:pt idx="14">
                  <c:v>3.5502670127756994</c:v>
                </c:pt>
                <c:pt idx="15">
                  <c:v>3.4037031843533354</c:v>
                </c:pt>
                <c:pt idx="16">
                  <c:v>4.7473689439883273</c:v>
                </c:pt>
                <c:pt idx="17">
                  <c:v>3.6615442064947419</c:v>
                </c:pt>
                <c:pt idx="18">
                  <c:v>4.4893082304778886</c:v>
                </c:pt>
                <c:pt idx="19">
                  <c:v>6.0266845509868423</c:v>
                </c:pt>
                <c:pt idx="20">
                  <c:v>5.4784892915885761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723408"/>
        <c:axId val="452723800"/>
      </c:lineChart>
      <c:catAx>
        <c:axId val="4527234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2723800"/>
        <c:crosses val="autoZero"/>
        <c:auto val="1"/>
        <c:lblAlgn val="ctr"/>
        <c:lblOffset val="100"/>
        <c:noMultiLvlLbl val="0"/>
      </c:catAx>
      <c:valAx>
        <c:axId val="452723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2723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'Participación Mundial '!$C$5</c:f>
              <c:strCache>
                <c:ptCount val="1"/>
                <c:pt idx="0">
                  <c:v>Porcentaje de 
Exportaciones del PIB a USA (1)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'!$B$6:$B$26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'!$C$6:$C$26</c:f>
              <c:numCache>
                <c:formatCode>0.0000%</c:formatCode>
                <c:ptCount val="21"/>
                <c:pt idx="0">
                  <c:v>2.8183828591409419E-3</c:v>
                </c:pt>
                <c:pt idx="1">
                  <c:v>2.6035530087154405E-3</c:v>
                </c:pt>
                <c:pt idx="2">
                  <c:v>3.004786589460723E-3</c:v>
                </c:pt>
                <c:pt idx="3">
                  <c:v>3.3363921355822027E-3</c:v>
                </c:pt>
                <c:pt idx="4">
                  <c:v>2.3438936702606639E-3</c:v>
                </c:pt>
                <c:pt idx="5">
                  <c:v>1.6409265908335832E-3</c:v>
                </c:pt>
                <c:pt idx="6">
                  <c:v>1.6170340758052512E-3</c:v>
                </c:pt>
                <c:pt idx="7">
                  <c:v>1.4599832057715799E-3</c:v>
                </c:pt>
                <c:pt idx="8">
                  <c:v>1.3717054187176222E-3</c:v>
                </c:pt>
                <c:pt idx="9">
                  <c:v>1.2675310278905372E-3</c:v>
                </c:pt>
                <c:pt idx="10">
                  <c:v>1.260011918520606E-3</c:v>
                </c:pt>
                <c:pt idx="11">
                  <c:v>1.1916090475887478E-3</c:v>
                </c:pt>
                <c:pt idx="12">
                  <c:v>1.295623944294138E-3</c:v>
                </c:pt>
                <c:pt idx="13">
                  <c:v>1.1777930326482232E-3</c:v>
                </c:pt>
                <c:pt idx="14">
                  <c:v>1.8753211265704376E-3</c:v>
                </c:pt>
                <c:pt idx="15">
                  <c:v>1.4889782341877397E-3</c:v>
                </c:pt>
                <c:pt idx="16">
                  <c:v>2.1379507151582625E-3</c:v>
                </c:pt>
                <c:pt idx="17">
                  <c:v>2.2118222237738458E-3</c:v>
                </c:pt>
                <c:pt idx="18">
                  <c:v>2.3004330790470091E-3</c:v>
                </c:pt>
                <c:pt idx="19">
                  <c:v>2.4552990974690565E-3</c:v>
                </c:pt>
                <c:pt idx="20">
                  <c:v>2.0733385577075616E-3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'Participación Mundial '!$D$5</c:f>
              <c:strCache>
                <c:ptCount val="1"/>
                <c:pt idx="0">
                  <c:v>Porcentaje de 
Exportaciones del PIB a USA (2)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'!$B$6:$B$26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'!$D$6:$D$26</c:f>
              <c:numCache>
                <c:formatCode>0.0000%</c:formatCode>
                <c:ptCount val="21"/>
                <c:pt idx="0">
                  <c:v>1.5994637603018095E-4</c:v>
                </c:pt>
                <c:pt idx="1">
                  <c:v>1.2574698213221888E-4</c:v>
                </c:pt>
                <c:pt idx="2">
                  <c:v>1.753608813473258E-4</c:v>
                </c:pt>
                <c:pt idx="3">
                  <c:v>2.5607943958798807E-4</c:v>
                </c:pt>
                <c:pt idx="4">
                  <c:v>2.2024216595208727E-4</c:v>
                </c:pt>
                <c:pt idx="5">
                  <c:v>1.6296934832849572E-4</c:v>
                </c:pt>
                <c:pt idx="6">
                  <c:v>1.1852611019817365E-4</c:v>
                </c:pt>
                <c:pt idx="7">
                  <c:v>1.295581194923264E-4</c:v>
                </c:pt>
                <c:pt idx="8">
                  <c:v>1.5521723648519501E-4</c:v>
                </c:pt>
                <c:pt idx="9">
                  <c:v>1.9785558262691498E-4</c:v>
                </c:pt>
                <c:pt idx="10">
                  <c:v>2.3073947786235463E-4</c:v>
                </c:pt>
                <c:pt idx="11">
                  <c:v>1.7681933561002655E-4</c:v>
                </c:pt>
                <c:pt idx="12">
                  <c:v>3.1202747685819951E-4</c:v>
                </c:pt>
                <c:pt idx="13">
                  <c:v>3.4313001735100711E-4</c:v>
                </c:pt>
                <c:pt idx="14">
                  <c:v>1.9174107791568713E-4</c:v>
                </c:pt>
                <c:pt idx="15">
                  <c:v>1.0388066186264913E-4</c:v>
                </c:pt>
                <c:pt idx="16">
                  <c:v>2.184058425593297E-4</c:v>
                </c:pt>
                <c:pt idx="17">
                  <c:v>1.8133494468672016E-4</c:v>
                </c:pt>
                <c:pt idx="18">
                  <c:v>1.8139350609751301E-4</c:v>
                </c:pt>
                <c:pt idx="19">
                  <c:v>2.2333965159521609E-4</c:v>
                </c:pt>
                <c:pt idx="20">
                  <c:v>2.9450613460672642E-4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'Participación Mundial '!$E$5</c:f>
              <c:strCache>
                <c:ptCount val="1"/>
                <c:pt idx="0">
                  <c:v>Porcentaje de 
Exportaciones del PIB a USA (3)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'!$B$6:$B$26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'!$E$6:$E$26</c:f>
              <c:numCache>
                <c:formatCode>0.0000%</c:formatCode>
                <c:ptCount val="21"/>
                <c:pt idx="0">
                  <c:v>2.6892573603568947E-4</c:v>
                </c:pt>
                <c:pt idx="1">
                  <c:v>1.0443912004715503E-4</c:v>
                </c:pt>
                <c:pt idx="2">
                  <c:v>7.3728931150393169E-5</c:v>
                </c:pt>
                <c:pt idx="3">
                  <c:v>8.1329756271631386E-5</c:v>
                </c:pt>
                <c:pt idx="4">
                  <c:v>1.0143495861951068E-4</c:v>
                </c:pt>
                <c:pt idx="5">
                  <c:v>5.0799017658451855E-5</c:v>
                </c:pt>
                <c:pt idx="6">
                  <c:v>5.7080025140728599E-5</c:v>
                </c:pt>
                <c:pt idx="7">
                  <c:v>5.7018064733589964E-5</c:v>
                </c:pt>
                <c:pt idx="8">
                  <c:v>4.941601965124032E-5</c:v>
                </c:pt>
                <c:pt idx="9">
                  <c:v>9.1665545781872127E-5</c:v>
                </c:pt>
                <c:pt idx="10">
                  <c:v>8.9330621753463751E-5</c:v>
                </c:pt>
                <c:pt idx="11">
                  <c:v>2.0533822689199839E-4</c:v>
                </c:pt>
                <c:pt idx="12">
                  <c:v>1.8436060001745107E-4</c:v>
                </c:pt>
                <c:pt idx="13">
                  <c:v>1.6072652319751529E-4</c:v>
                </c:pt>
                <c:pt idx="14">
                  <c:v>8.8978552687039188E-5</c:v>
                </c:pt>
                <c:pt idx="15">
                  <c:v>1.6870456281269615E-4</c:v>
                </c:pt>
                <c:pt idx="16">
                  <c:v>1.9426597721308077E-4</c:v>
                </c:pt>
                <c:pt idx="17">
                  <c:v>1.7405211449370421E-4</c:v>
                </c:pt>
                <c:pt idx="18">
                  <c:v>2.1420463026188994E-4</c:v>
                </c:pt>
                <c:pt idx="19">
                  <c:v>1.6315140717625191E-4</c:v>
                </c:pt>
                <c:pt idx="20">
                  <c:v>2.4902545225261941E-4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'Participación Mundial '!$F$5</c:f>
              <c:strCache>
                <c:ptCount val="1"/>
                <c:pt idx="0">
                  <c:v>Porcentaje de 
Exportaciones del PIB a USA (4)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'!$B$6:$B$26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'!$F$6:$F$26</c:f>
              <c:numCache>
                <c:formatCode>0.0000%</c:formatCode>
                <c:ptCount val="21"/>
                <c:pt idx="0">
                  <c:v>2.9872941718251853E-4</c:v>
                </c:pt>
                <c:pt idx="1">
                  <c:v>2.5497631285641788E-4</c:v>
                </c:pt>
                <c:pt idx="2">
                  <c:v>2.1050234840055114E-4</c:v>
                </c:pt>
                <c:pt idx="3">
                  <c:v>2.0598543033131873E-4</c:v>
                </c:pt>
                <c:pt idx="4">
                  <c:v>1.8654311518354031E-4</c:v>
                </c:pt>
                <c:pt idx="5">
                  <c:v>2.0986011961930781E-4</c:v>
                </c:pt>
                <c:pt idx="6">
                  <c:v>2.2423700852709633E-4</c:v>
                </c:pt>
                <c:pt idx="7">
                  <c:v>1.9626986682367024E-4</c:v>
                </c:pt>
                <c:pt idx="8">
                  <c:v>1.9797314141600398E-4</c:v>
                </c:pt>
                <c:pt idx="9">
                  <c:v>1.7300929630637596E-4</c:v>
                </c:pt>
                <c:pt idx="10">
                  <c:v>1.3652473643676008E-4</c:v>
                </c:pt>
                <c:pt idx="11">
                  <c:v>1.5691592751414373E-4</c:v>
                </c:pt>
                <c:pt idx="12">
                  <c:v>1.3871476315017344E-4</c:v>
                </c:pt>
                <c:pt idx="13">
                  <c:v>1.1337753505919057E-4</c:v>
                </c:pt>
                <c:pt idx="14">
                  <c:v>1.0416688969140927E-4</c:v>
                </c:pt>
                <c:pt idx="15">
                  <c:v>1.2905837142242784E-4</c:v>
                </c:pt>
                <c:pt idx="16">
                  <c:v>1.2434318195417656E-4</c:v>
                </c:pt>
                <c:pt idx="17">
                  <c:v>1.0741391928368597E-4</c:v>
                </c:pt>
                <c:pt idx="18">
                  <c:v>9.4264585128682287E-5</c:v>
                </c:pt>
                <c:pt idx="19">
                  <c:v>1.190561592258873E-4</c:v>
                </c:pt>
                <c:pt idx="20">
                  <c:v>9.8349333832751159E-5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'Participación Mundial '!$G$5</c:f>
              <c:strCache>
                <c:ptCount val="1"/>
                <c:pt idx="0">
                  <c:v>Porcentaje de 
Exportaciones del PIB a USA (5)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'!$B$6:$B$26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'!$G$6:$G$26</c:f>
              <c:numCache>
                <c:formatCode>0.0000%</c:formatCode>
                <c:ptCount val="21"/>
                <c:pt idx="0">
                  <c:v>3.2136940742355203E-5</c:v>
                </c:pt>
                <c:pt idx="1">
                  <c:v>2.8441225769162745E-5</c:v>
                </c:pt>
                <c:pt idx="2">
                  <c:v>2.5068436994583309E-5</c:v>
                </c:pt>
                <c:pt idx="3">
                  <c:v>1.8077970299919544E-5</c:v>
                </c:pt>
                <c:pt idx="4">
                  <c:v>2.2746628975804581E-5</c:v>
                </c:pt>
                <c:pt idx="5">
                  <c:v>2.157130398172179E-5</c:v>
                </c:pt>
                <c:pt idx="6">
                  <c:v>2.4317989850470373E-5</c:v>
                </c:pt>
                <c:pt idx="7">
                  <c:v>1.9967769237510011E-5</c:v>
                </c:pt>
                <c:pt idx="8">
                  <c:v>2.9898864309496556E-5</c:v>
                </c:pt>
                <c:pt idx="9">
                  <c:v>2.8730178845909187E-5</c:v>
                </c:pt>
                <c:pt idx="10">
                  <c:v>3.4381329357270035E-5</c:v>
                </c:pt>
                <c:pt idx="11">
                  <c:v>3.1866908055667554E-5</c:v>
                </c:pt>
                <c:pt idx="12">
                  <c:v>2.7453229196494042E-5</c:v>
                </c:pt>
                <c:pt idx="13">
                  <c:v>2.2350783546087403E-5</c:v>
                </c:pt>
                <c:pt idx="14">
                  <c:v>2.4630745768763482E-5</c:v>
                </c:pt>
                <c:pt idx="15">
                  <c:v>2.2662082572240035E-5</c:v>
                </c:pt>
                <c:pt idx="16">
                  <c:v>2.3033903278643948E-5</c:v>
                </c:pt>
                <c:pt idx="17">
                  <c:v>2.3382297570859396E-5</c:v>
                </c:pt>
                <c:pt idx="18">
                  <c:v>3.0460203115485189E-5</c:v>
                </c:pt>
                <c:pt idx="19">
                  <c:v>2.377386212652625E-5</c:v>
                </c:pt>
                <c:pt idx="20">
                  <c:v>2.4177213357162588E-5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'Participación Mundial '!$H$5</c:f>
              <c:strCache>
                <c:ptCount val="1"/>
                <c:pt idx="0">
                  <c:v>Porcentaje de 
Exportaciones del PIB a USA (6)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'!$B$6:$B$26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'!$H$6:$H$26</c:f>
              <c:numCache>
                <c:formatCode>0.0000%</c:formatCode>
                <c:ptCount val="21"/>
                <c:pt idx="0">
                  <c:v>2.156227161519307E-8</c:v>
                </c:pt>
                <c:pt idx="1">
                  <c:v>1.237929640594551E-7</c:v>
                </c:pt>
                <c:pt idx="2">
                  <c:v>3.7769579804978098E-7</c:v>
                </c:pt>
                <c:pt idx="3">
                  <c:v>1.434341918856139E-6</c:v>
                </c:pt>
                <c:pt idx="4">
                  <c:v>3.8551240379681781E-7</c:v>
                </c:pt>
                <c:pt idx="5">
                  <c:v>2.7654737534435958E-6</c:v>
                </c:pt>
                <c:pt idx="6">
                  <c:v>2.5922912144987917E-6</c:v>
                </c:pt>
                <c:pt idx="7">
                  <c:v>7.0436874550640331E-7</c:v>
                </c:pt>
                <c:pt idx="8">
                  <c:v>5.5808336295784042E-7</c:v>
                </c:pt>
                <c:pt idx="9">
                  <c:v>2.5118727176250341E-6</c:v>
                </c:pt>
                <c:pt idx="10">
                  <c:v>1.874374585271417E-7</c:v>
                </c:pt>
                <c:pt idx="11">
                  <c:v>8.2087747465525481E-7</c:v>
                </c:pt>
                <c:pt idx="12">
                  <c:v>5.8087706069768487E-7</c:v>
                </c:pt>
                <c:pt idx="13">
                  <c:v>5.7235168223455557E-7</c:v>
                </c:pt>
                <c:pt idx="14">
                  <c:v>6.4627339171566692E-7</c:v>
                </c:pt>
                <c:pt idx="15">
                  <c:v>1.0062361751586241E-6</c:v>
                </c:pt>
                <c:pt idx="16">
                  <c:v>1.0066904987293467E-6</c:v>
                </c:pt>
                <c:pt idx="17">
                  <c:v>7.9604744907647145E-7</c:v>
                </c:pt>
                <c:pt idx="18">
                  <c:v>2.2252913136119519E-6</c:v>
                </c:pt>
                <c:pt idx="19">
                  <c:v>2.3984333131930928E-6</c:v>
                </c:pt>
                <c:pt idx="20">
                  <c:v>6.5009052438790823E-7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'Participación Mundial '!$I$5</c:f>
              <c:strCache>
                <c:ptCount val="1"/>
                <c:pt idx="0">
                  <c:v>Porcentaje de 
Exportaciones del PIB a USA (7)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'!$B$6:$B$26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'!$I$6:$I$26</c:f>
              <c:numCache>
                <c:formatCode>0.0000%</c:formatCode>
                <c:ptCount val="21"/>
                <c:pt idx="0">
                  <c:v>4.228994147053913E-4</c:v>
                </c:pt>
                <c:pt idx="1">
                  <c:v>4.3626258778168122E-4</c:v>
                </c:pt>
                <c:pt idx="2">
                  <c:v>3.2749244600319523E-4</c:v>
                </c:pt>
                <c:pt idx="3">
                  <c:v>2.3227823988158306E-4</c:v>
                </c:pt>
                <c:pt idx="4">
                  <c:v>3.1555120463090149E-4</c:v>
                </c:pt>
                <c:pt idx="5">
                  <c:v>3.8452970015648069E-4</c:v>
                </c:pt>
                <c:pt idx="6">
                  <c:v>4.3668058316028471E-4</c:v>
                </c:pt>
                <c:pt idx="7">
                  <c:v>4.1775852405282507E-4</c:v>
                </c:pt>
                <c:pt idx="8">
                  <c:v>4.5380998729881676E-4</c:v>
                </c:pt>
                <c:pt idx="9">
                  <c:v>5.2090776989077269E-4</c:v>
                </c:pt>
                <c:pt idx="10">
                  <c:v>4.5466038469064247E-4</c:v>
                </c:pt>
                <c:pt idx="11">
                  <c:v>6.2239216499638931E-4</c:v>
                </c:pt>
                <c:pt idx="12">
                  <c:v>7.7374257092083936E-4</c:v>
                </c:pt>
                <c:pt idx="13">
                  <c:v>3.7767520134426066E-4</c:v>
                </c:pt>
                <c:pt idx="14">
                  <c:v>3.7788507280987207E-4</c:v>
                </c:pt>
                <c:pt idx="15">
                  <c:v>4.125218536647821E-4</c:v>
                </c:pt>
                <c:pt idx="16">
                  <c:v>3.5980227584863879E-4</c:v>
                </c:pt>
                <c:pt idx="17">
                  <c:v>3.194899297834179E-4</c:v>
                </c:pt>
                <c:pt idx="18">
                  <c:v>1.5230882447865744E-4</c:v>
                </c:pt>
                <c:pt idx="19">
                  <c:v>1.169839815775104E-4</c:v>
                </c:pt>
                <c:pt idx="20">
                  <c:v>9.2986717960115696E-5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'Participación Mundial '!$J$5</c:f>
              <c:strCache>
                <c:ptCount val="1"/>
                <c:pt idx="0">
                  <c:v>Porcentaje de 
Exportaciones del PIB a USA (8)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'!$B$6:$B$26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'!$J$6:$J$26</c:f>
              <c:numCache>
                <c:formatCode>0.0000%</c:formatCode>
                <c:ptCount val="21"/>
                <c:pt idx="0">
                  <c:v>8.5039951554781896E-6</c:v>
                </c:pt>
                <c:pt idx="1">
                  <c:v>9.6553406749825629E-6</c:v>
                </c:pt>
                <c:pt idx="2">
                  <c:v>5.7808000889749528E-6</c:v>
                </c:pt>
                <c:pt idx="3">
                  <c:v>4.0630495088485842E-6</c:v>
                </c:pt>
                <c:pt idx="4">
                  <c:v>3.9033216351416851E-6</c:v>
                </c:pt>
                <c:pt idx="5">
                  <c:v>3.877037710909622E-6</c:v>
                </c:pt>
                <c:pt idx="6">
                  <c:v>6.4617935610116623E-6</c:v>
                </c:pt>
                <c:pt idx="7">
                  <c:v>6.0074472029015499E-6</c:v>
                </c:pt>
                <c:pt idx="8">
                  <c:v>7.2025186026412298E-6</c:v>
                </c:pt>
                <c:pt idx="9">
                  <c:v>7.8730613023015603E-6</c:v>
                </c:pt>
                <c:pt idx="10">
                  <c:v>6.1496418193746314E-6</c:v>
                </c:pt>
                <c:pt idx="11">
                  <c:v>6.35437448302723E-6</c:v>
                </c:pt>
                <c:pt idx="12">
                  <c:v>1.7854017249679155E-5</c:v>
                </c:pt>
                <c:pt idx="13">
                  <c:v>7.7103072064059056E-6</c:v>
                </c:pt>
                <c:pt idx="14">
                  <c:v>8.7890238706062177E-6</c:v>
                </c:pt>
                <c:pt idx="15">
                  <c:v>1.0805499593633359E-5</c:v>
                </c:pt>
                <c:pt idx="16">
                  <c:v>1.2810033229828292E-5</c:v>
                </c:pt>
                <c:pt idx="17">
                  <c:v>6.9684856228169133E-6</c:v>
                </c:pt>
                <c:pt idx="18">
                  <c:v>1.0092974101667764E-5</c:v>
                </c:pt>
                <c:pt idx="19">
                  <c:v>1.2062983524266673E-5</c:v>
                </c:pt>
                <c:pt idx="20">
                  <c:v>6.3591188867794049E-6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'Participación Mundial '!$K$5</c:f>
              <c:strCache>
                <c:ptCount val="1"/>
                <c:pt idx="0">
                  <c:v>Porcentaje de 
Exportaciones del PIB a USA (9)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'!$B$6:$B$26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'!$K$6:$K$26</c:f>
              <c:numCache>
                <c:formatCode>0.0000%</c:formatCode>
                <c:ptCount val="21"/>
                <c:pt idx="0">
                  <c:v>7.7678723009950209E-7</c:v>
                </c:pt>
                <c:pt idx="1">
                  <c:v>4.2573192221040661E-7</c:v>
                </c:pt>
                <c:pt idx="2">
                  <c:v>1.6502291334647346E-7</c:v>
                </c:pt>
                <c:pt idx="3">
                  <c:v>3.5503140752432043E-7</c:v>
                </c:pt>
                <c:pt idx="4">
                  <c:v>1.3711242433325537E-7</c:v>
                </c:pt>
                <c:pt idx="5">
                  <c:v>3.3194222495866412E-7</c:v>
                </c:pt>
                <c:pt idx="6">
                  <c:v>1.6702022360116376E-6</c:v>
                </c:pt>
                <c:pt idx="7">
                  <c:v>2.6581460567072139E-6</c:v>
                </c:pt>
                <c:pt idx="8">
                  <c:v>7.0698940467186406E-7</c:v>
                </c:pt>
                <c:pt idx="9">
                  <c:v>9.7242414201327948E-7</c:v>
                </c:pt>
                <c:pt idx="10">
                  <c:v>5.5257162306642537E-7</c:v>
                </c:pt>
                <c:pt idx="11">
                  <c:v>2.6138993822330194E-6</c:v>
                </c:pt>
                <c:pt idx="12">
                  <c:v>7.3810971571935486E-7</c:v>
                </c:pt>
                <c:pt idx="13">
                  <c:v>4.5484858014621939E-6</c:v>
                </c:pt>
                <c:pt idx="14">
                  <c:v>4.4636740855759799E-6</c:v>
                </c:pt>
                <c:pt idx="15">
                  <c:v>4.0537305643506887E-6</c:v>
                </c:pt>
                <c:pt idx="16">
                  <c:v>6.4735323238487494E-6</c:v>
                </c:pt>
                <c:pt idx="17">
                  <c:v>7.1931127269738672E-6</c:v>
                </c:pt>
                <c:pt idx="18">
                  <c:v>8.1866688692427693E-6</c:v>
                </c:pt>
                <c:pt idx="19">
                  <c:v>9.3417898259465355E-6</c:v>
                </c:pt>
                <c:pt idx="20">
                  <c:v>7.4792109503936141E-6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'Participación Mundial '!$L$5</c:f>
              <c:strCache>
                <c:ptCount val="1"/>
                <c:pt idx="0">
                  <c:v>Porcentaje de 
Exportaciones del PIB a USA (10)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'!$B$6:$B$26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'!$L$6:$L$26</c:f>
              <c:numCache>
                <c:formatCode>0.0000%</c:formatCode>
                <c:ptCount val="21"/>
                <c:pt idx="0">
                  <c:v>1.0234846008076525E-5</c:v>
                </c:pt>
                <c:pt idx="1">
                  <c:v>1.0311106134207918E-5</c:v>
                </c:pt>
                <c:pt idx="2">
                  <c:v>1.1617137702387317E-5</c:v>
                </c:pt>
                <c:pt idx="3">
                  <c:v>2.3038389457593344E-5</c:v>
                </c:pt>
                <c:pt idx="4">
                  <c:v>5.945384463803891E-6</c:v>
                </c:pt>
                <c:pt idx="5">
                  <c:v>6.962915113576267E-6</c:v>
                </c:pt>
                <c:pt idx="6">
                  <c:v>5.3573992930591776E-6</c:v>
                </c:pt>
                <c:pt idx="7">
                  <c:v>3.6109343074361708E-6</c:v>
                </c:pt>
                <c:pt idx="8">
                  <c:v>4.6422779004823051E-6</c:v>
                </c:pt>
                <c:pt idx="9">
                  <c:v>4.8507455511503244E-6</c:v>
                </c:pt>
                <c:pt idx="10">
                  <c:v>4.5159509544023544E-6</c:v>
                </c:pt>
                <c:pt idx="11">
                  <c:v>4.6936470403367767E-6</c:v>
                </c:pt>
                <c:pt idx="12">
                  <c:v>5.2759601371120816E-6</c:v>
                </c:pt>
                <c:pt idx="13">
                  <c:v>6.4605824394301936E-6</c:v>
                </c:pt>
                <c:pt idx="14">
                  <c:v>8.8713293215155162E-6</c:v>
                </c:pt>
                <c:pt idx="15">
                  <c:v>8.1935419065745278E-6</c:v>
                </c:pt>
                <c:pt idx="16">
                  <c:v>5.7656595270185618E-6</c:v>
                </c:pt>
                <c:pt idx="17">
                  <c:v>6.0049704092961844E-6</c:v>
                </c:pt>
                <c:pt idx="18">
                  <c:v>1.0690630355044821E-5</c:v>
                </c:pt>
                <c:pt idx="19">
                  <c:v>1.1196083998788091E-5</c:v>
                </c:pt>
                <c:pt idx="20">
                  <c:v>1.1285620599010227E-5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725368"/>
        <c:axId val="452725760"/>
      </c:lineChart>
      <c:catAx>
        <c:axId val="452725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2725760"/>
        <c:crosses val="autoZero"/>
        <c:auto val="1"/>
        <c:lblAlgn val="ctr"/>
        <c:lblOffset val="100"/>
        <c:noMultiLvlLbl val="0"/>
      </c:catAx>
      <c:valAx>
        <c:axId val="452725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2725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'Participación Mundial '!$C$32</c:f>
              <c:strCache>
                <c:ptCount val="1"/>
                <c:pt idx="0">
                  <c:v>Porcentaje de 
importaciones del PIB de USA (1)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'!$B$33:$B$53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'!$C$33:$C$53</c:f>
              <c:numCache>
                <c:formatCode>0.000%</c:formatCode>
                <c:ptCount val="21"/>
                <c:pt idx="0">
                  <c:v>1.16771609126693E-4</c:v>
                </c:pt>
                <c:pt idx="1">
                  <c:v>1.0957874730833995E-4</c:v>
                </c:pt>
                <c:pt idx="2">
                  <c:v>1.3351272227697062E-4</c:v>
                </c:pt>
                <c:pt idx="3">
                  <c:v>1.5848779034880253E-4</c:v>
                </c:pt>
                <c:pt idx="4">
                  <c:v>8.3343193345890654E-5</c:v>
                </c:pt>
                <c:pt idx="5">
                  <c:v>1.0505761588412856E-4</c:v>
                </c:pt>
                <c:pt idx="6">
                  <c:v>1.1776345603410889E-4</c:v>
                </c:pt>
                <c:pt idx="7">
                  <c:v>8.3041148376012086E-5</c:v>
                </c:pt>
                <c:pt idx="8">
                  <c:v>8.7175869748931003E-5</c:v>
                </c:pt>
                <c:pt idx="9">
                  <c:v>5.4179910060923888E-5</c:v>
                </c:pt>
                <c:pt idx="10">
                  <c:v>5.7391012584376995E-5</c:v>
                </c:pt>
                <c:pt idx="11">
                  <c:v>5.0241049963059733E-5</c:v>
                </c:pt>
                <c:pt idx="12">
                  <c:v>3.6964057337438353E-5</c:v>
                </c:pt>
                <c:pt idx="13">
                  <c:v>4.4449986524284952E-5</c:v>
                </c:pt>
                <c:pt idx="14">
                  <c:v>3.4756464179016917E-5</c:v>
                </c:pt>
                <c:pt idx="15">
                  <c:v>3.2451525227281275E-5</c:v>
                </c:pt>
                <c:pt idx="16">
                  <c:v>3.0838404626516726E-5</c:v>
                </c:pt>
                <c:pt idx="17">
                  <c:v>3.4494528577302837E-5</c:v>
                </c:pt>
                <c:pt idx="18">
                  <c:v>3.8516619656025061E-5</c:v>
                </c:pt>
                <c:pt idx="19">
                  <c:v>5.1213806028886098E-5</c:v>
                </c:pt>
                <c:pt idx="20">
                  <c:v>7.5653575824032406E-5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'Participación Mundial '!$D$32</c:f>
              <c:strCache>
                <c:ptCount val="1"/>
                <c:pt idx="0">
                  <c:v>Porcentaje de 
importaciones del PIB de USA (2)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'!$B$33:$B$53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'!$D$33:$D$53</c:f>
              <c:numCache>
                <c:formatCode>0.000%</c:formatCode>
                <c:ptCount val="21"/>
                <c:pt idx="0">
                  <c:v>3.1271064844207283E-4</c:v>
                </c:pt>
                <c:pt idx="1">
                  <c:v>3.2033728481679528E-4</c:v>
                </c:pt>
                <c:pt idx="2">
                  <c:v>3.9858919823242562E-4</c:v>
                </c:pt>
                <c:pt idx="3">
                  <c:v>4.1049950856429586E-4</c:v>
                </c:pt>
                <c:pt idx="4">
                  <c:v>3.6668316991595194E-4</c:v>
                </c:pt>
                <c:pt idx="5">
                  <c:v>4.267540343735074E-4</c:v>
                </c:pt>
                <c:pt idx="6">
                  <c:v>4.3741766151783319E-4</c:v>
                </c:pt>
                <c:pt idx="7">
                  <c:v>3.9842724771028748E-4</c:v>
                </c:pt>
                <c:pt idx="8">
                  <c:v>3.5059431922014649E-4</c:v>
                </c:pt>
                <c:pt idx="9">
                  <c:v>3.6170476419926422E-4</c:v>
                </c:pt>
                <c:pt idx="10">
                  <c:v>3.847391776173228E-4</c:v>
                </c:pt>
                <c:pt idx="11">
                  <c:v>4.5886711671784129E-4</c:v>
                </c:pt>
                <c:pt idx="12">
                  <c:v>4.5436909332641342E-4</c:v>
                </c:pt>
                <c:pt idx="13">
                  <c:v>4.1814571693730241E-4</c:v>
                </c:pt>
                <c:pt idx="14">
                  <c:v>3.9801831154344164E-4</c:v>
                </c:pt>
                <c:pt idx="15">
                  <c:v>3.9429393017067463E-4</c:v>
                </c:pt>
                <c:pt idx="16">
                  <c:v>4.1551385291172335E-4</c:v>
                </c:pt>
                <c:pt idx="17">
                  <c:v>4.5572819068777533E-4</c:v>
                </c:pt>
                <c:pt idx="18">
                  <c:v>4.6452413997979155E-4</c:v>
                </c:pt>
                <c:pt idx="19">
                  <c:v>5.1955641235162811E-4</c:v>
                </c:pt>
                <c:pt idx="20">
                  <c:v>5.1347725643869832E-4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'Participación Mundial '!$E$32</c:f>
              <c:strCache>
                <c:ptCount val="1"/>
                <c:pt idx="0">
                  <c:v>Porcentaje de 
importaciones del PIB de USA (3)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'!$B$33:$B$53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'!$E$33:$E$53</c:f>
              <c:numCache>
                <c:formatCode>0.000%</c:formatCode>
                <c:ptCount val="21"/>
                <c:pt idx="0">
                  <c:v>8.3386432499816773E-4</c:v>
                </c:pt>
                <c:pt idx="1">
                  <c:v>8.1153501036679786E-4</c:v>
                </c:pt>
                <c:pt idx="2">
                  <c:v>7.5484746381850347E-4</c:v>
                </c:pt>
                <c:pt idx="3">
                  <c:v>9.460998142497045E-4</c:v>
                </c:pt>
                <c:pt idx="4">
                  <c:v>5.4206560744578323E-4</c:v>
                </c:pt>
                <c:pt idx="5">
                  <c:v>4.7583624811030302E-4</c:v>
                </c:pt>
                <c:pt idx="6">
                  <c:v>4.5334246124476306E-4</c:v>
                </c:pt>
                <c:pt idx="7">
                  <c:v>4.0661902249165989E-4</c:v>
                </c:pt>
                <c:pt idx="8">
                  <c:v>3.5401167437319189E-4</c:v>
                </c:pt>
                <c:pt idx="9">
                  <c:v>2.9929841699663783E-4</c:v>
                </c:pt>
                <c:pt idx="10">
                  <c:v>2.7701737854122133E-4</c:v>
                </c:pt>
                <c:pt idx="11">
                  <c:v>2.4214501700692487E-4</c:v>
                </c:pt>
                <c:pt idx="12">
                  <c:v>2.0657150783013418E-4</c:v>
                </c:pt>
                <c:pt idx="13">
                  <c:v>1.9447874761571547E-4</c:v>
                </c:pt>
                <c:pt idx="14">
                  <c:v>2.2792194371815746E-4</c:v>
                </c:pt>
                <c:pt idx="15">
                  <c:v>1.8451323267754916E-4</c:v>
                </c:pt>
                <c:pt idx="16">
                  <c:v>1.8893322220157237E-4</c:v>
                </c:pt>
                <c:pt idx="17">
                  <c:v>2.234933895205295E-4</c:v>
                </c:pt>
                <c:pt idx="18">
                  <c:v>2.323055915242519E-4</c:v>
                </c:pt>
                <c:pt idx="19">
                  <c:v>2.1165714808233242E-4</c:v>
                </c:pt>
                <c:pt idx="20">
                  <c:v>3.3896211674620829E-4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'Participación Mundial '!$F$32</c:f>
              <c:strCache>
                <c:ptCount val="1"/>
                <c:pt idx="0">
                  <c:v>Porcentaje de 
importaciones del PIB de USA (4)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'!$B$33:$B$53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'!$F$33:$F$53</c:f>
              <c:numCache>
                <c:formatCode>0.000%</c:formatCode>
                <c:ptCount val="21"/>
                <c:pt idx="0">
                  <c:v>1.6848086176733161E-4</c:v>
                </c:pt>
                <c:pt idx="1">
                  <c:v>1.4620331926565349E-4</c:v>
                </c:pt>
                <c:pt idx="2">
                  <c:v>1.5257463568083918E-4</c:v>
                </c:pt>
                <c:pt idx="3">
                  <c:v>1.6441249581591676E-4</c:v>
                </c:pt>
                <c:pt idx="4">
                  <c:v>1.3177813053440909E-4</c:v>
                </c:pt>
                <c:pt idx="5">
                  <c:v>1.4898524723188711E-4</c:v>
                </c:pt>
                <c:pt idx="6">
                  <c:v>1.5915612278992201E-4</c:v>
                </c:pt>
                <c:pt idx="7">
                  <c:v>1.4323390463642308E-4</c:v>
                </c:pt>
                <c:pt idx="8">
                  <c:v>1.0693066680060396E-4</c:v>
                </c:pt>
                <c:pt idx="9">
                  <c:v>1.0035093290737753E-4</c:v>
                </c:pt>
                <c:pt idx="10">
                  <c:v>9.7378635374242099E-5</c:v>
                </c:pt>
                <c:pt idx="11">
                  <c:v>1.0040130906432851E-4</c:v>
                </c:pt>
                <c:pt idx="12">
                  <c:v>1.3679464125351245E-4</c:v>
                </c:pt>
                <c:pt idx="13">
                  <c:v>1.5091668824350092E-4</c:v>
                </c:pt>
                <c:pt idx="14">
                  <c:v>1.4332164093368852E-4</c:v>
                </c:pt>
                <c:pt idx="15">
                  <c:v>1.267617701132905E-4</c:v>
                </c:pt>
                <c:pt idx="16">
                  <c:v>1.4600674452875666E-4</c:v>
                </c:pt>
                <c:pt idx="17">
                  <c:v>1.3406065194021625E-4</c:v>
                </c:pt>
                <c:pt idx="18">
                  <c:v>1.3393974735454952E-4</c:v>
                </c:pt>
                <c:pt idx="19">
                  <c:v>1.3814299931905321E-4</c:v>
                </c:pt>
                <c:pt idx="20">
                  <c:v>1.2821688772014694E-4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'Participación Mundial '!$G$32</c:f>
              <c:strCache>
                <c:ptCount val="1"/>
                <c:pt idx="0">
                  <c:v>Porcentaje de 
importaciones del PIB de USA (5)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'!$B$33:$B$53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'!$G$33:$G$53</c:f>
              <c:numCache>
                <c:formatCode>0.000%</c:formatCode>
                <c:ptCount val="21"/>
                <c:pt idx="0">
                  <c:v>4.600463025731049E-4</c:v>
                </c:pt>
                <c:pt idx="1">
                  <c:v>4.848636638001316E-4</c:v>
                </c:pt>
                <c:pt idx="2">
                  <c:v>4.6927310274608218E-4</c:v>
                </c:pt>
                <c:pt idx="3">
                  <c:v>4.0025056668367286E-4</c:v>
                </c:pt>
                <c:pt idx="4">
                  <c:v>2.7401108886069718E-4</c:v>
                </c:pt>
                <c:pt idx="5">
                  <c:v>2.8503799548110415E-4</c:v>
                </c:pt>
                <c:pt idx="6">
                  <c:v>3.0567386516443327E-4</c:v>
                </c:pt>
                <c:pt idx="7">
                  <c:v>2.6544095669184915E-4</c:v>
                </c:pt>
                <c:pt idx="8">
                  <c:v>2.552775321652165E-4</c:v>
                </c:pt>
                <c:pt idx="9">
                  <c:v>2.3766681994437369E-4</c:v>
                </c:pt>
                <c:pt idx="10">
                  <c:v>2.7969361122769689E-4</c:v>
                </c:pt>
                <c:pt idx="11">
                  <c:v>2.6649476987992499E-4</c:v>
                </c:pt>
                <c:pt idx="12">
                  <c:v>2.8152343328913276E-4</c:v>
                </c:pt>
                <c:pt idx="13">
                  <c:v>2.8443732982782392E-4</c:v>
                </c:pt>
                <c:pt idx="14">
                  <c:v>2.8746996627950589E-4</c:v>
                </c:pt>
                <c:pt idx="15">
                  <c:v>3.0911486294124638E-4</c:v>
                </c:pt>
                <c:pt idx="16">
                  <c:v>3.2115221763564275E-4</c:v>
                </c:pt>
                <c:pt idx="17">
                  <c:v>3.7459528589734863E-4</c:v>
                </c:pt>
                <c:pt idx="18">
                  <c:v>4.096789532077674E-4</c:v>
                </c:pt>
                <c:pt idx="19">
                  <c:v>4.0365249666767173E-4</c:v>
                </c:pt>
                <c:pt idx="20">
                  <c:v>3.6515424319605343E-4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'Participación Mundial '!$H$32</c:f>
              <c:strCache>
                <c:ptCount val="1"/>
                <c:pt idx="0">
                  <c:v>Porcentaje de 
importaciones del PIB de USA (6)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'!$B$33:$B$53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'!$H$33:$H$53</c:f>
              <c:numCache>
                <c:formatCode>0.000%</c:formatCode>
                <c:ptCount val="21"/>
                <c:pt idx="0">
                  <c:v>2.6652034515773813E-4</c:v>
                </c:pt>
                <c:pt idx="1">
                  <c:v>1.9535241169700492E-4</c:v>
                </c:pt>
                <c:pt idx="2">
                  <c:v>2.0598877834892225E-4</c:v>
                </c:pt>
                <c:pt idx="3">
                  <c:v>1.5143933798104269E-4</c:v>
                </c:pt>
                <c:pt idx="4">
                  <c:v>8.1557464847212567E-5</c:v>
                </c:pt>
                <c:pt idx="5">
                  <c:v>9.6348622552934192E-5</c:v>
                </c:pt>
                <c:pt idx="6">
                  <c:v>1.1401901555393272E-4</c:v>
                </c:pt>
                <c:pt idx="7">
                  <c:v>1.2303833548918042E-4</c:v>
                </c:pt>
                <c:pt idx="8">
                  <c:v>8.9298609314084239E-5</c:v>
                </c:pt>
                <c:pt idx="9">
                  <c:v>1.3821874588443089E-4</c:v>
                </c:pt>
                <c:pt idx="10">
                  <c:v>1.297686155026187E-4</c:v>
                </c:pt>
                <c:pt idx="11">
                  <c:v>1.5494413570460718E-4</c:v>
                </c:pt>
                <c:pt idx="12">
                  <c:v>1.9479565908017137E-4</c:v>
                </c:pt>
                <c:pt idx="13">
                  <c:v>2.2911745442963968E-4</c:v>
                </c:pt>
                <c:pt idx="14">
                  <c:v>2.5051208439994882E-4</c:v>
                </c:pt>
                <c:pt idx="15">
                  <c:v>2.7759600406765888E-4</c:v>
                </c:pt>
                <c:pt idx="16">
                  <c:v>3.8699767208208804E-4</c:v>
                </c:pt>
                <c:pt idx="17">
                  <c:v>3.5015579898395636E-4</c:v>
                </c:pt>
                <c:pt idx="18">
                  <c:v>3.5066195705283341E-4</c:v>
                </c:pt>
                <c:pt idx="19">
                  <c:v>3.4664079479216448E-4</c:v>
                </c:pt>
                <c:pt idx="20">
                  <c:v>3.345105433764255E-4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'Participación Mundial '!$I$32</c:f>
              <c:strCache>
                <c:ptCount val="1"/>
                <c:pt idx="0">
                  <c:v>Porcentaje de 
importaciones del PIB de USA (7)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'!$B$33:$B$53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'!$I$33:$I$53</c:f>
              <c:numCache>
                <c:formatCode>0.000%</c:formatCode>
                <c:ptCount val="21"/>
                <c:pt idx="0">
                  <c:v>7.5913577747125131E-4</c:v>
                </c:pt>
                <c:pt idx="1">
                  <c:v>7.1171138519998483E-4</c:v>
                </c:pt>
                <c:pt idx="2">
                  <c:v>7.7394771498517988E-4</c:v>
                </c:pt>
                <c:pt idx="3">
                  <c:v>8.2197013436214087E-4</c:v>
                </c:pt>
                <c:pt idx="4">
                  <c:v>7.0300097980863989E-4</c:v>
                </c:pt>
                <c:pt idx="5">
                  <c:v>7.2024858457786175E-4</c:v>
                </c:pt>
                <c:pt idx="6">
                  <c:v>7.6860025424549654E-4</c:v>
                </c:pt>
                <c:pt idx="7">
                  <c:v>7.4651645981431674E-4</c:v>
                </c:pt>
                <c:pt idx="8">
                  <c:v>6.9072461729617726E-4</c:v>
                </c:pt>
                <c:pt idx="9">
                  <c:v>5.809451675326436E-4</c:v>
                </c:pt>
                <c:pt idx="10">
                  <c:v>5.8593617517609207E-4</c:v>
                </c:pt>
                <c:pt idx="11">
                  <c:v>5.8593883252641937E-4</c:v>
                </c:pt>
                <c:pt idx="12">
                  <c:v>5.6781454720410498E-4</c:v>
                </c:pt>
                <c:pt idx="13">
                  <c:v>5.7689723876133085E-4</c:v>
                </c:pt>
                <c:pt idx="14">
                  <c:v>7.1484060981424978E-4</c:v>
                </c:pt>
                <c:pt idx="15">
                  <c:v>6.5147889868786765E-4</c:v>
                </c:pt>
                <c:pt idx="16">
                  <c:v>6.6929789312589628E-4</c:v>
                </c:pt>
                <c:pt idx="17">
                  <c:v>7.4886660777863628E-4</c:v>
                </c:pt>
                <c:pt idx="18">
                  <c:v>6.8381946088038367E-4</c:v>
                </c:pt>
                <c:pt idx="19">
                  <c:v>6.763712963656133E-4</c:v>
                </c:pt>
                <c:pt idx="20">
                  <c:v>7.6324358897551727E-4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'Participación Mundial '!$J$32</c:f>
              <c:strCache>
                <c:ptCount val="1"/>
                <c:pt idx="0">
                  <c:v>Porcentaje de 
importaciones del PIB de USA (8)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'!$B$33:$B$53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'!$J$33:$J$53</c:f>
              <c:numCache>
                <c:formatCode>0.000%</c:formatCode>
                <c:ptCount val="21"/>
                <c:pt idx="0">
                  <c:v>9.7404589617920581E-4</c:v>
                </c:pt>
                <c:pt idx="1">
                  <c:v>1.0323670148803584E-3</c:v>
                </c:pt>
                <c:pt idx="2">
                  <c:v>8.1443100872946876E-4</c:v>
                </c:pt>
                <c:pt idx="3">
                  <c:v>8.1323569334722592E-4</c:v>
                </c:pt>
                <c:pt idx="4">
                  <c:v>5.1716860935386503E-4</c:v>
                </c:pt>
                <c:pt idx="5">
                  <c:v>4.0052419496287611E-4</c:v>
                </c:pt>
                <c:pt idx="6">
                  <c:v>5.7847074708309871E-4</c:v>
                </c:pt>
                <c:pt idx="7">
                  <c:v>4.3039758298480746E-4</c:v>
                </c:pt>
                <c:pt idx="8">
                  <c:v>4.5209177246989719E-4</c:v>
                </c:pt>
                <c:pt idx="9">
                  <c:v>4.2308743551160919E-4</c:v>
                </c:pt>
                <c:pt idx="10">
                  <c:v>4.2675349476649994E-4</c:v>
                </c:pt>
                <c:pt idx="11">
                  <c:v>4.7118450473874882E-4</c:v>
                </c:pt>
                <c:pt idx="12">
                  <c:v>5.7475005314431898E-4</c:v>
                </c:pt>
                <c:pt idx="13">
                  <c:v>5.5936490257830454E-4</c:v>
                </c:pt>
                <c:pt idx="14">
                  <c:v>6.3761247985263286E-4</c:v>
                </c:pt>
                <c:pt idx="15">
                  <c:v>5.8018025073919223E-4</c:v>
                </c:pt>
                <c:pt idx="16">
                  <c:v>6.8085815982946434E-4</c:v>
                </c:pt>
                <c:pt idx="17">
                  <c:v>7.460075627574984E-4</c:v>
                </c:pt>
                <c:pt idx="18">
                  <c:v>7.4071338894551061E-4</c:v>
                </c:pt>
                <c:pt idx="19">
                  <c:v>7.0905108631213218E-4</c:v>
                </c:pt>
                <c:pt idx="20">
                  <c:v>7.485415498844466E-4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'Participación Mundial '!$K$32</c:f>
              <c:strCache>
                <c:ptCount val="1"/>
                <c:pt idx="0">
                  <c:v>Porcentaje de 
importaciones del PIB de USA (9)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'!$B$33:$B$53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'!$K$33:$K$53</c:f>
              <c:numCache>
                <c:formatCode>0.000%</c:formatCode>
                <c:ptCount val="21"/>
                <c:pt idx="0">
                  <c:v>5.4088730085988474E-4</c:v>
                </c:pt>
                <c:pt idx="1">
                  <c:v>5.2660827461845463E-4</c:v>
                </c:pt>
                <c:pt idx="2">
                  <c:v>5.3605038522069306E-4</c:v>
                </c:pt>
                <c:pt idx="3">
                  <c:v>6.3891637752417404E-4</c:v>
                </c:pt>
                <c:pt idx="4">
                  <c:v>2.8571795395658896E-4</c:v>
                </c:pt>
                <c:pt idx="5">
                  <c:v>1.3109620101823871E-4</c:v>
                </c:pt>
                <c:pt idx="6">
                  <c:v>1.7456360909719982E-4</c:v>
                </c:pt>
                <c:pt idx="7">
                  <c:v>1.3018400279415855E-4</c:v>
                </c:pt>
                <c:pt idx="8">
                  <c:v>1.7692498931271309E-4</c:v>
                </c:pt>
                <c:pt idx="9">
                  <c:v>1.7294684268411213E-4</c:v>
                </c:pt>
                <c:pt idx="10">
                  <c:v>3.3455951586601246E-4</c:v>
                </c:pt>
                <c:pt idx="11">
                  <c:v>2.5382734787075925E-4</c:v>
                </c:pt>
                <c:pt idx="12">
                  <c:v>2.1913139833636328E-4</c:v>
                </c:pt>
                <c:pt idx="13">
                  <c:v>2.7256796610883907E-4</c:v>
                </c:pt>
                <c:pt idx="14">
                  <c:v>2.0781645697442371E-4</c:v>
                </c:pt>
                <c:pt idx="15">
                  <c:v>2.4218958842026907E-4</c:v>
                </c:pt>
                <c:pt idx="16">
                  <c:v>2.2668309651803227E-4</c:v>
                </c:pt>
                <c:pt idx="17">
                  <c:v>2.0108872012946564E-4</c:v>
                </c:pt>
                <c:pt idx="18">
                  <c:v>2.3801655316640406E-4</c:v>
                </c:pt>
                <c:pt idx="19">
                  <c:v>2.1608616832178996E-4</c:v>
                </c:pt>
                <c:pt idx="20">
                  <c:v>1.920348762297919E-4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'Participación Mundial '!$L$32</c:f>
              <c:strCache>
                <c:ptCount val="1"/>
                <c:pt idx="0">
                  <c:v>Porcentaje de 
importaciones del PIB de USA (10)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'!$B$33:$B$53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'!$L$33:$L$53</c:f>
              <c:numCache>
                <c:formatCode>0.000%</c:formatCode>
                <c:ptCount val="21"/>
                <c:pt idx="0">
                  <c:v>8.8785700922885025E-4</c:v>
                </c:pt>
                <c:pt idx="1">
                  <c:v>8.8880119847098676E-4</c:v>
                </c:pt>
                <c:pt idx="2">
                  <c:v>1.299446205263537E-3</c:v>
                </c:pt>
                <c:pt idx="3">
                  <c:v>1.3723385133827281E-3</c:v>
                </c:pt>
                <c:pt idx="4">
                  <c:v>8.9548050636831711E-4</c:v>
                </c:pt>
                <c:pt idx="5">
                  <c:v>1.0651562143420409E-3</c:v>
                </c:pt>
                <c:pt idx="6">
                  <c:v>1.0604781330314976E-3</c:v>
                </c:pt>
                <c:pt idx="7">
                  <c:v>6.676675772274717E-4</c:v>
                </c:pt>
                <c:pt idx="8">
                  <c:v>8.8557997517268582E-4</c:v>
                </c:pt>
                <c:pt idx="9">
                  <c:v>5.5417472334347881E-4</c:v>
                </c:pt>
                <c:pt idx="10">
                  <c:v>4.9331176048654892E-4</c:v>
                </c:pt>
                <c:pt idx="11">
                  <c:v>7.4507451258925509E-4</c:v>
                </c:pt>
                <c:pt idx="12">
                  <c:v>6.4818549557257659E-4</c:v>
                </c:pt>
                <c:pt idx="13">
                  <c:v>1.3751210564481669E-3</c:v>
                </c:pt>
                <c:pt idx="14">
                  <c:v>2.2569219313474669E-3</c:v>
                </c:pt>
                <c:pt idx="15">
                  <c:v>1.9500924563655953E-3</c:v>
                </c:pt>
                <c:pt idx="16">
                  <c:v>2.4725004119307897E-3</c:v>
                </c:pt>
                <c:pt idx="17">
                  <c:v>1.8479459333175931E-3</c:v>
                </c:pt>
                <c:pt idx="18">
                  <c:v>2.2004310860771169E-3</c:v>
                </c:pt>
                <c:pt idx="19">
                  <c:v>2.8353099382512656E-3</c:v>
                </c:pt>
                <c:pt idx="20">
                  <c:v>2.6171996026057298E-3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726544"/>
        <c:axId val="452726936"/>
      </c:lineChart>
      <c:catAx>
        <c:axId val="45272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2726936"/>
        <c:crosses val="autoZero"/>
        <c:auto val="1"/>
        <c:lblAlgn val="ctr"/>
        <c:lblOffset val="100"/>
        <c:noMultiLvlLbl val="0"/>
      </c:catAx>
      <c:valAx>
        <c:axId val="452726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272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'Participación Mundial '!$C$59</c:f>
              <c:strCache>
                <c:ptCount val="1"/>
                <c:pt idx="0">
                  <c:v>Porcentaje de 
Intercambio Comercial Colombia (1)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'!$B$60:$B$80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'!$C$60:$C$80</c:f>
              <c:numCache>
                <c:formatCode>0.00%</c:formatCode>
                <c:ptCount val="21"/>
                <c:pt idx="0">
                  <c:v>2.9351544682676349E-3</c:v>
                </c:pt>
                <c:pt idx="1">
                  <c:v>2.7131317560237806E-3</c:v>
                </c:pt>
                <c:pt idx="2">
                  <c:v>3.1382993117376932E-3</c:v>
                </c:pt>
                <c:pt idx="3">
                  <c:v>3.4948799259310053E-3</c:v>
                </c:pt>
                <c:pt idx="4">
                  <c:v>2.4272368636065545E-3</c:v>
                </c:pt>
                <c:pt idx="5">
                  <c:v>1.7459842067177119E-3</c:v>
                </c:pt>
                <c:pt idx="6">
                  <c:v>1.73479753183936E-3</c:v>
                </c:pt>
                <c:pt idx="7">
                  <c:v>1.5430243541475919E-3</c:v>
                </c:pt>
                <c:pt idx="8">
                  <c:v>1.4588812884665534E-3</c:v>
                </c:pt>
                <c:pt idx="9">
                  <c:v>1.3217109379514611E-3</c:v>
                </c:pt>
                <c:pt idx="10">
                  <c:v>1.3174029311049831E-3</c:v>
                </c:pt>
                <c:pt idx="11">
                  <c:v>1.2418500975518076E-3</c:v>
                </c:pt>
                <c:pt idx="12">
                  <c:v>1.3325880016315764E-3</c:v>
                </c:pt>
                <c:pt idx="13">
                  <c:v>1.2222430191725082E-3</c:v>
                </c:pt>
                <c:pt idx="14">
                  <c:v>1.9100775907494546E-3</c:v>
                </c:pt>
                <c:pt idx="15">
                  <c:v>1.521429759415021E-3</c:v>
                </c:pt>
                <c:pt idx="16">
                  <c:v>2.1687891197847793E-3</c:v>
                </c:pt>
                <c:pt idx="17">
                  <c:v>2.2463167523511488E-3</c:v>
                </c:pt>
                <c:pt idx="18">
                  <c:v>2.3389496987030341E-3</c:v>
                </c:pt>
                <c:pt idx="19">
                  <c:v>2.5065129034979429E-3</c:v>
                </c:pt>
                <c:pt idx="20">
                  <c:v>2.1489921335315944E-3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'Participación Mundial '!$D$59</c:f>
              <c:strCache>
                <c:ptCount val="1"/>
                <c:pt idx="0">
                  <c:v>Porcentaje de 
Intercambio Comercial Colombia (2)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'!$B$60:$B$80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'!$D$60:$D$80</c:f>
              <c:numCache>
                <c:formatCode>0.00%</c:formatCode>
                <c:ptCount val="21"/>
                <c:pt idx="0">
                  <c:v>4.7265702447225373E-4</c:v>
                </c:pt>
                <c:pt idx="1">
                  <c:v>4.4608426694901418E-4</c:v>
                </c:pt>
                <c:pt idx="2">
                  <c:v>5.7395007957975136E-4</c:v>
                </c:pt>
                <c:pt idx="3">
                  <c:v>6.6657894815228382E-4</c:v>
                </c:pt>
                <c:pt idx="4">
                  <c:v>5.8692533586803919E-4</c:v>
                </c:pt>
                <c:pt idx="5">
                  <c:v>5.8972338270200312E-4</c:v>
                </c:pt>
                <c:pt idx="6">
                  <c:v>5.5594377171600689E-4</c:v>
                </c:pt>
                <c:pt idx="7">
                  <c:v>5.2798536720261393E-4</c:v>
                </c:pt>
                <c:pt idx="8">
                  <c:v>5.0581155570534155E-4</c:v>
                </c:pt>
                <c:pt idx="9">
                  <c:v>5.5956034682617917E-4</c:v>
                </c:pt>
                <c:pt idx="10">
                  <c:v>6.154786554796774E-4</c:v>
                </c:pt>
                <c:pt idx="11">
                  <c:v>6.3568645232786787E-4</c:v>
                </c:pt>
                <c:pt idx="12">
                  <c:v>7.6639657018461288E-4</c:v>
                </c:pt>
                <c:pt idx="13">
                  <c:v>7.6127573428830958E-4</c:v>
                </c:pt>
                <c:pt idx="14">
                  <c:v>5.8975938945912882E-4</c:v>
                </c:pt>
                <c:pt idx="15">
                  <c:v>4.9817459203332372E-4</c:v>
                </c:pt>
                <c:pt idx="16">
                  <c:v>6.3391969547105308E-4</c:v>
                </c:pt>
                <c:pt idx="17">
                  <c:v>6.3706313537449557E-4</c:v>
                </c:pt>
                <c:pt idx="18">
                  <c:v>6.4591764607730459E-4</c:v>
                </c:pt>
                <c:pt idx="19">
                  <c:v>7.4289606394684429E-4</c:v>
                </c:pt>
                <c:pt idx="20">
                  <c:v>8.0798339104542474E-4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'Participación Mundial '!$E$59</c:f>
              <c:strCache>
                <c:ptCount val="1"/>
                <c:pt idx="0">
                  <c:v>Porcentaje de 
Intercambio Comercial Colombia (3)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'!$B$60:$B$80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'!$E$60:$E$80</c:f>
              <c:numCache>
                <c:formatCode>0.00%</c:formatCode>
                <c:ptCount val="21"/>
                <c:pt idx="0">
                  <c:v>1.1027900610338572E-3</c:v>
                </c:pt>
                <c:pt idx="1">
                  <c:v>9.1597413041395292E-4</c:v>
                </c:pt>
                <c:pt idx="2">
                  <c:v>8.2857639496889659E-4</c:v>
                </c:pt>
                <c:pt idx="3">
                  <c:v>1.027429570521336E-3</c:v>
                </c:pt>
                <c:pt idx="4">
                  <c:v>6.435005660652939E-4</c:v>
                </c:pt>
                <c:pt idx="5">
                  <c:v>5.2663526576875489E-4</c:v>
                </c:pt>
                <c:pt idx="6">
                  <c:v>5.1042248638549163E-4</c:v>
                </c:pt>
                <c:pt idx="7">
                  <c:v>4.6363708722524984E-4</c:v>
                </c:pt>
                <c:pt idx="8">
                  <c:v>4.034276940244322E-4</c:v>
                </c:pt>
                <c:pt idx="9">
                  <c:v>3.9096396277851E-4</c:v>
                </c:pt>
                <c:pt idx="10">
                  <c:v>3.6634800029468508E-4</c:v>
                </c:pt>
                <c:pt idx="11">
                  <c:v>4.4748324389892329E-4</c:v>
                </c:pt>
                <c:pt idx="12">
                  <c:v>3.9093210784758522E-4</c:v>
                </c:pt>
                <c:pt idx="13">
                  <c:v>3.5520527081323077E-4</c:v>
                </c:pt>
                <c:pt idx="14">
                  <c:v>3.1690049640519663E-4</c:v>
                </c:pt>
                <c:pt idx="15">
                  <c:v>3.5321779549024531E-4</c:v>
                </c:pt>
                <c:pt idx="16">
                  <c:v>3.8319919941465317E-4</c:v>
                </c:pt>
                <c:pt idx="17">
                  <c:v>3.9754550401423374E-4</c:v>
                </c:pt>
                <c:pt idx="18">
                  <c:v>4.4651022178614181E-4</c:v>
                </c:pt>
                <c:pt idx="19">
                  <c:v>3.7480855525858436E-4</c:v>
                </c:pt>
                <c:pt idx="20">
                  <c:v>5.8798756899882776E-4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'Participación Mundial '!$F$59</c:f>
              <c:strCache>
                <c:ptCount val="1"/>
                <c:pt idx="0">
                  <c:v>Porcentaje de 
Intercambio Comercial Colombia (4)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'!$B$60:$B$80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'!$F$60:$F$80</c:f>
              <c:numCache>
                <c:formatCode>0.00%</c:formatCode>
                <c:ptCount val="21"/>
                <c:pt idx="0">
                  <c:v>4.6721027894985011E-4</c:v>
                </c:pt>
                <c:pt idx="1">
                  <c:v>4.0117963212207136E-4</c:v>
                </c:pt>
                <c:pt idx="2">
                  <c:v>3.6307698408139031E-4</c:v>
                </c:pt>
                <c:pt idx="3">
                  <c:v>3.7039792614723552E-4</c:v>
                </c:pt>
                <c:pt idx="4">
                  <c:v>3.183212457179494E-4</c:v>
                </c:pt>
                <c:pt idx="5">
                  <c:v>3.5884536685119493E-4</c:v>
                </c:pt>
                <c:pt idx="6">
                  <c:v>3.8339313131701829E-4</c:v>
                </c:pt>
                <c:pt idx="7">
                  <c:v>3.3950377146009335E-4</c:v>
                </c:pt>
                <c:pt idx="8">
                  <c:v>3.0490380821660793E-4</c:v>
                </c:pt>
                <c:pt idx="9">
                  <c:v>2.7336022921375344E-4</c:v>
                </c:pt>
                <c:pt idx="10">
                  <c:v>2.3390337181100219E-4</c:v>
                </c:pt>
                <c:pt idx="11">
                  <c:v>2.5731723657847222E-4</c:v>
                </c:pt>
                <c:pt idx="12">
                  <c:v>2.7550940440368595E-4</c:v>
                </c:pt>
                <c:pt idx="13">
                  <c:v>2.6429422330269148E-4</c:v>
                </c:pt>
                <c:pt idx="14">
                  <c:v>2.4748853062509782E-4</c:v>
                </c:pt>
                <c:pt idx="15">
                  <c:v>2.5582014153571834E-4</c:v>
                </c:pt>
                <c:pt idx="16">
                  <c:v>2.7034992648293326E-4</c:v>
                </c:pt>
                <c:pt idx="17">
                  <c:v>2.414745712239022E-4</c:v>
                </c:pt>
                <c:pt idx="18">
                  <c:v>2.2820433248323181E-4</c:v>
                </c:pt>
                <c:pt idx="19">
                  <c:v>2.5719915854494052E-4</c:v>
                </c:pt>
                <c:pt idx="20">
                  <c:v>2.2656622155289808E-4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'Participación Mundial '!$G$59</c:f>
              <c:strCache>
                <c:ptCount val="1"/>
                <c:pt idx="0">
                  <c:v>Porcentaje de 
Intercambio Comercial Colombia (5)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'!$B$60:$B$80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'!$G$60:$G$80</c:f>
              <c:numCache>
                <c:formatCode>0.00%</c:formatCode>
                <c:ptCount val="21"/>
                <c:pt idx="0">
                  <c:v>4.9218324331546011E-4</c:v>
                </c:pt>
                <c:pt idx="1">
                  <c:v>5.1330488956929433E-4</c:v>
                </c:pt>
                <c:pt idx="2">
                  <c:v>4.9434153974066549E-4</c:v>
                </c:pt>
                <c:pt idx="3">
                  <c:v>4.1832853698359239E-4</c:v>
                </c:pt>
                <c:pt idx="4">
                  <c:v>2.9675771783650181E-4</c:v>
                </c:pt>
                <c:pt idx="5">
                  <c:v>3.0660929946282596E-4</c:v>
                </c:pt>
                <c:pt idx="6">
                  <c:v>3.2999185501490362E-4</c:v>
                </c:pt>
                <c:pt idx="7">
                  <c:v>2.8540872592935917E-4</c:v>
                </c:pt>
                <c:pt idx="8">
                  <c:v>2.8517639647471308E-4</c:v>
                </c:pt>
                <c:pt idx="9">
                  <c:v>2.6639699879028286E-4</c:v>
                </c:pt>
                <c:pt idx="10">
                  <c:v>3.1407494058496692E-4</c:v>
                </c:pt>
                <c:pt idx="11">
                  <c:v>2.9836167793559251E-4</c:v>
                </c:pt>
                <c:pt idx="12">
                  <c:v>3.0897666248562677E-4</c:v>
                </c:pt>
                <c:pt idx="13">
                  <c:v>3.0678811337391134E-4</c:v>
                </c:pt>
                <c:pt idx="14">
                  <c:v>3.1210071204826941E-4</c:v>
                </c:pt>
                <c:pt idx="15">
                  <c:v>3.317769455134864E-4</c:v>
                </c:pt>
                <c:pt idx="16">
                  <c:v>3.4418612091428668E-4</c:v>
                </c:pt>
                <c:pt idx="17">
                  <c:v>3.9797758346820798E-4</c:v>
                </c:pt>
                <c:pt idx="18">
                  <c:v>4.4013915632325256E-4</c:v>
                </c:pt>
                <c:pt idx="19">
                  <c:v>4.2742635879419798E-4</c:v>
                </c:pt>
                <c:pt idx="20">
                  <c:v>3.89331456553216E-4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'Participación Mundial '!$H$59</c:f>
              <c:strCache>
                <c:ptCount val="1"/>
                <c:pt idx="0">
                  <c:v>Porcentaje de 
Intercambio Comercial Colombia (6)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'!$B$60:$B$80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'!$H$60:$H$80</c:f>
              <c:numCache>
                <c:formatCode>0.00%</c:formatCode>
                <c:ptCount val="21"/>
                <c:pt idx="0">
                  <c:v>2.6654190742935331E-4</c:v>
                </c:pt>
                <c:pt idx="1">
                  <c:v>1.9547620466106436E-4</c:v>
                </c:pt>
                <c:pt idx="2">
                  <c:v>2.0636647414697205E-4</c:v>
                </c:pt>
                <c:pt idx="3">
                  <c:v>1.5287367989989882E-4</c:v>
                </c:pt>
                <c:pt idx="4">
                  <c:v>8.1942977251009386E-5</c:v>
                </c:pt>
                <c:pt idx="5">
                  <c:v>9.9114096306377776E-5</c:v>
                </c:pt>
                <c:pt idx="6">
                  <c:v>1.166113067684315E-4</c:v>
                </c:pt>
                <c:pt idx="7">
                  <c:v>1.2374270423468682E-4</c:v>
                </c:pt>
                <c:pt idx="8">
                  <c:v>8.9856692677042082E-5</c:v>
                </c:pt>
                <c:pt idx="9">
                  <c:v>1.4073061860205593E-4</c:v>
                </c:pt>
                <c:pt idx="10">
                  <c:v>1.2995605296114583E-4</c:v>
                </c:pt>
                <c:pt idx="11">
                  <c:v>1.5576501317926243E-4</c:v>
                </c:pt>
                <c:pt idx="12">
                  <c:v>1.9537653614086907E-4</c:v>
                </c:pt>
                <c:pt idx="13">
                  <c:v>2.2968980611187424E-4</c:v>
                </c:pt>
                <c:pt idx="14">
                  <c:v>2.5115835779166448E-4</c:v>
                </c:pt>
                <c:pt idx="15">
                  <c:v>2.7860224024281747E-4</c:v>
                </c:pt>
                <c:pt idx="16">
                  <c:v>3.8800436258081737E-4</c:v>
                </c:pt>
                <c:pt idx="17">
                  <c:v>3.5095184643303283E-4</c:v>
                </c:pt>
                <c:pt idx="18">
                  <c:v>3.5288724836644538E-4</c:v>
                </c:pt>
                <c:pt idx="19">
                  <c:v>3.4903922810535756E-4</c:v>
                </c:pt>
                <c:pt idx="20">
                  <c:v>3.3516063390081339E-4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'Participación Mundial '!$I$59</c:f>
              <c:strCache>
                <c:ptCount val="1"/>
                <c:pt idx="0">
                  <c:v>Porcentaje de 
Intercambio Comercial Colombia (7)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'!$B$60:$B$80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'!$I$60:$I$80</c:f>
              <c:numCache>
                <c:formatCode>0.00%</c:formatCode>
                <c:ptCount val="21"/>
                <c:pt idx="0">
                  <c:v>1.1820351921766428E-3</c:v>
                </c:pt>
                <c:pt idx="1">
                  <c:v>1.1479739729816662E-3</c:v>
                </c:pt>
                <c:pt idx="2">
                  <c:v>1.1014401609883752E-3</c:v>
                </c:pt>
                <c:pt idx="3">
                  <c:v>1.0542483742437239E-3</c:v>
                </c:pt>
                <c:pt idx="4">
                  <c:v>1.0185521844395414E-3</c:v>
                </c:pt>
                <c:pt idx="5">
                  <c:v>1.1047782847343425E-3</c:v>
                </c:pt>
                <c:pt idx="6">
                  <c:v>1.2052808374057812E-3</c:v>
                </c:pt>
                <c:pt idx="7">
                  <c:v>1.1642749838671419E-3</c:v>
                </c:pt>
                <c:pt idx="8">
                  <c:v>1.1445346045949939E-3</c:v>
                </c:pt>
                <c:pt idx="9">
                  <c:v>1.1018529374234164E-3</c:v>
                </c:pt>
                <c:pt idx="10">
                  <c:v>1.0405965598667345E-3</c:v>
                </c:pt>
                <c:pt idx="11">
                  <c:v>1.2083309975228088E-3</c:v>
                </c:pt>
                <c:pt idx="12">
                  <c:v>1.3415571181249445E-3</c:v>
                </c:pt>
                <c:pt idx="13">
                  <c:v>9.5457244010559161E-4</c:v>
                </c:pt>
                <c:pt idx="14">
                  <c:v>1.0927256826241218E-3</c:v>
                </c:pt>
                <c:pt idx="15">
                  <c:v>1.0640007523526496E-3</c:v>
                </c:pt>
                <c:pt idx="16">
                  <c:v>1.0291001689745351E-3</c:v>
                </c:pt>
                <c:pt idx="17">
                  <c:v>1.0683565375620542E-3</c:v>
                </c:pt>
                <c:pt idx="18">
                  <c:v>8.3612828535904098E-4</c:v>
                </c:pt>
                <c:pt idx="19">
                  <c:v>7.9335527794312363E-4</c:v>
                </c:pt>
                <c:pt idx="20">
                  <c:v>8.5623030693563287E-4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'Participación Mundial '!$J$59</c:f>
              <c:strCache>
                <c:ptCount val="1"/>
                <c:pt idx="0">
                  <c:v>Porcentaje de 
Intercambio Comercial Colombia (8)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'!$B$60:$B$80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'!$J$60:$J$80</c:f>
              <c:numCache>
                <c:formatCode>0.00%</c:formatCode>
                <c:ptCount val="21"/>
                <c:pt idx="0">
                  <c:v>9.8254989133468389E-4</c:v>
                </c:pt>
                <c:pt idx="1">
                  <c:v>1.0420223555553411E-3</c:v>
                </c:pt>
                <c:pt idx="2">
                  <c:v>8.202118088184437E-4</c:v>
                </c:pt>
                <c:pt idx="3">
                  <c:v>8.1729874285607455E-4</c:v>
                </c:pt>
                <c:pt idx="4">
                  <c:v>5.2107193098900671E-4</c:v>
                </c:pt>
                <c:pt idx="5">
                  <c:v>4.0440123267378571E-4</c:v>
                </c:pt>
                <c:pt idx="6">
                  <c:v>5.8493254064411035E-4</c:v>
                </c:pt>
                <c:pt idx="7">
                  <c:v>4.3640503018770895E-4</c:v>
                </c:pt>
                <c:pt idx="8">
                  <c:v>4.5929429107253848E-4</c:v>
                </c:pt>
                <c:pt idx="9">
                  <c:v>4.3096049681391068E-4</c:v>
                </c:pt>
                <c:pt idx="10">
                  <c:v>4.3290313658587455E-4</c:v>
                </c:pt>
                <c:pt idx="11">
                  <c:v>4.7753887922177601E-4</c:v>
                </c:pt>
                <c:pt idx="12">
                  <c:v>5.9260407039399808E-4</c:v>
                </c:pt>
                <c:pt idx="13">
                  <c:v>5.6707520978471044E-4</c:v>
                </c:pt>
                <c:pt idx="14">
                  <c:v>6.4640150372323913E-4</c:v>
                </c:pt>
                <c:pt idx="15">
                  <c:v>5.9098575033282564E-4</c:v>
                </c:pt>
                <c:pt idx="16">
                  <c:v>6.9366819305929266E-4</c:v>
                </c:pt>
                <c:pt idx="17">
                  <c:v>7.529760483803152E-4</c:v>
                </c:pt>
                <c:pt idx="18">
                  <c:v>7.5080636304717839E-4</c:v>
                </c:pt>
                <c:pt idx="19">
                  <c:v>7.2111406983639884E-4</c:v>
                </c:pt>
                <c:pt idx="20">
                  <c:v>7.5490066877122598E-4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'Participación Mundial '!$K$59</c:f>
              <c:strCache>
                <c:ptCount val="1"/>
                <c:pt idx="0">
                  <c:v>Porcentaje de 
Intercambio Comercial Colombia (9)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'!$B$60:$B$80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'!$K$60:$K$80</c:f>
              <c:numCache>
                <c:formatCode>0.00%</c:formatCode>
                <c:ptCount val="21"/>
                <c:pt idx="0">
                  <c:v>5.4166408808998428E-4</c:v>
                </c:pt>
                <c:pt idx="1">
                  <c:v>5.2703400654066505E-4</c:v>
                </c:pt>
                <c:pt idx="2">
                  <c:v>5.3621540813403952E-4</c:v>
                </c:pt>
                <c:pt idx="3">
                  <c:v>6.3927140893169836E-4</c:v>
                </c:pt>
                <c:pt idx="4">
                  <c:v>2.8585506638092225E-4</c:v>
                </c:pt>
                <c:pt idx="5">
                  <c:v>1.3142814324319736E-4</c:v>
                </c:pt>
                <c:pt idx="6">
                  <c:v>1.7623381133321145E-4</c:v>
                </c:pt>
                <c:pt idx="7">
                  <c:v>1.3284214885086578E-4</c:v>
                </c:pt>
                <c:pt idx="8">
                  <c:v>1.7763197871738495E-4</c:v>
                </c:pt>
                <c:pt idx="9">
                  <c:v>1.739192668261254E-4</c:v>
                </c:pt>
                <c:pt idx="10">
                  <c:v>3.3511208748907885E-4</c:v>
                </c:pt>
                <c:pt idx="11">
                  <c:v>2.5644124725299227E-4</c:v>
                </c:pt>
                <c:pt idx="12">
                  <c:v>2.1986950805208264E-4</c:v>
                </c:pt>
                <c:pt idx="13">
                  <c:v>2.7711645191030128E-4</c:v>
                </c:pt>
                <c:pt idx="14">
                  <c:v>2.1228013105999971E-4</c:v>
                </c:pt>
                <c:pt idx="15">
                  <c:v>2.4624331898461974E-4</c:v>
                </c:pt>
                <c:pt idx="16">
                  <c:v>2.3315662884188101E-4</c:v>
                </c:pt>
                <c:pt idx="17">
                  <c:v>2.0828183285643952E-4</c:v>
                </c:pt>
                <c:pt idx="18">
                  <c:v>2.4620322203564683E-4</c:v>
                </c:pt>
                <c:pt idx="19">
                  <c:v>2.2542795814773647E-4</c:v>
                </c:pt>
                <c:pt idx="20">
                  <c:v>1.9951408718018552E-4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'Participación Mundial '!$L$59</c:f>
              <c:strCache>
                <c:ptCount val="1"/>
                <c:pt idx="0">
                  <c:v>Porcentaje de 
Intercambio Comercial Colombia (10)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'!$B$60:$B$80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'!$L$60:$L$80</c:f>
              <c:numCache>
                <c:formatCode>0.00%</c:formatCode>
                <c:ptCount val="21"/>
                <c:pt idx="0">
                  <c:v>8.980918552369268E-4</c:v>
                </c:pt>
                <c:pt idx="1">
                  <c:v>8.9911230460519467E-4</c:v>
                </c:pt>
                <c:pt idx="2">
                  <c:v>1.3110633429659242E-3</c:v>
                </c:pt>
                <c:pt idx="3">
                  <c:v>1.3953769028403214E-3</c:v>
                </c:pt>
                <c:pt idx="4">
                  <c:v>9.0142589083212104E-4</c:v>
                </c:pt>
                <c:pt idx="5">
                  <c:v>1.0721191294556171E-3</c:v>
                </c:pt>
                <c:pt idx="6">
                  <c:v>1.0658355323245568E-3</c:v>
                </c:pt>
                <c:pt idx="7">
                  <c:v>6.7127851153490784E-4</c:v>
                </c:pt>
                <c:pt idx="8">
                  <c:v>8.9022225307316808E-4</c:v>
                </c:pt>
                <c:pt idx="9">
                  <c:v>5.5902546889462907E-4</c:v>
                </c:pt>
                <c:pt idx="10">
                  <c:v>4.9782771144095135E-4</c:v>
                </c:pt>
                <c:pt idx="11">
                  <c:v>7.4976815962959193E-4</c:v>
                </c:pt>
                <c:pt idx="12">
                  <c:v>6.5346145570968866E-4</c:v>
                </c:pt>
                <c:pt idx="13">
                  <c:v>1.3815816388875971E-3</c:v>
                </c:pt>
                <c:pt idx="14">
                  <c:v>2.2657932606689824E-3</c:v>
                </c:pt>
                <c:pt idx="15">
                  <c:v>1.9582859982721699E-3</c:v>
                </c:pt>
                <c:pt idx="16">
                  <c:v>2.4782660714578082E-3</c:v>
                </c:pt>
                <c:pt idx="17">
                  <c:v>1.8539509037268894E-3</c:v>
                </c:pt>
                <c:pt idx="18">
                  <c:v>2.2111217164321618E-3</c:v>
                </c:pt>
                <c:pt idx="19">
                  <c:v>2.8465060222500537E-3</c:v>
                </c:pt>
                <c:pt idx="20">
                  <c:v>2.6284852232047401E-3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727720"/>
        <c:axId val="452728112"/>
      </c:lineChart>
      <c:catAx>
        <c:axId val="45272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2728112"/>
        <c:crosses val="autoZero"/>
        <c:auto val="1"/>
        <c:lblAlgn val="ctr"/>
        <c:lblOffset val="100"/>
        <c:noMultiLvlLbl val="0"/>
      </c:catAx>
      <c:valAx>
        <c:axId val="452728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272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'Apertura '!$L$6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'Apertura '!$A$7:$A$27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'!$L$7:$L$27</c:f>
              <c:numCache>
                <c:formatCode>"$"\ #,##0</c:formatCode>
                <c:ptCount val="21"/>
                <c:pt idx="0">
                  <c:v>92507.277798198498</c:v>
                </c:pt>
                <c:pt idx="1">
                  <c:v>97160.111573336981</c:v>
                </c:pt>
                <c:pt idx="2">
                  <c:v>106659.5079635281</c:v>
                </c:pt>
                <c:pt idx="3">
                  <c:v>98443.743190849113</c:v>
                </c:pt>
                <c:pt idx="4">
                  <c:v>86186.156584381664</c:v>
                </c:pt>
                <c:pt idx="5">
                  <c:v>99886.577575544405</c:v>
                </c:pt>
                <c:pt idx="6">
                  <c:v>98203.544965267793</c:v>
                </c:pt>
                <c:pt idx="7">
                  <c:v>97933.392356425262</c:v>
                </c:pt>
                <c:pt idx="8">
                  <c:v>94684.582573316715</c:v>
                </c:pt>
                <c:pt idx="9">
                  <c:v>117074.86551527939</c:v>
                </c:pt>
                <c:pt idx="10">
                  <c:v>146566.26631057015</c:v>
                </c:pt>
                <c:pt idx="11">
                  <c:v>162590.1460964143</c:v>
                </c:pt>
                <c:pt idx="12">
                  <c:v>207416.49464237894</c:v>
                </c:pt>
                <c:pt idx="13">
                  <c:v>243982.43787084011</c:v>
                </c:pt>
                <c:pt idx="14">
                  <c:v>233821.6705442575</c:v>
                </c:pt>
                <c:pt idx="15">
                  <c:v>287018.18463752925</c:v>
                </c:pt>
                <c:pt idx="16">
                  <c:v>335415.15670218616</c:v>
                </c:pt>
                <c:pt idx="17">
                  <c:v>369659.70037551981</c:v>
                </c:pt>
                <c:pt idx="18">
                  <c:v>380191.88186037214</c:v>
                </c:pt>
                <c:pt idx="19">
                  <c:v>378416.02053371473</c:v>
                </c:pt>
                <c:pt idx="20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8094616"/>
        <c:axId val="448095008"/>
      </c:barChart>
      <c:lineChart>
        <c:grouping val="standard"/>
        <c:varyColors val="0"/>
        <c:ser>
          <c:idx val="1"/>
          <c:order val="1"/>
          <c:tx>
            <c:strRef>
              <c:f>'Apertura '!$M$6</c:f>
              <c:strCache>
                <c:ptCount val="1"/>
                <c:pt idx="0">
                  <c:v>Porcentaje de 
Exportaciones del PIB a Unión Europea (1)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'Apertura '!$M$7:$M$27</c:f>
              <c:numCache>
                <c:formatCode>0.0000%</c:formatCode>
                <c:ptCount val="21"/>
                <c:pt idx="0">
                  <c:v>2.1371436594564898E-2</c:v>
                </c:pt>
                <c:pt idx="1">
                  <c:v>2.0707223442012979E-2</c:v>
                </c:pt>
                <c:pt idx="2">
                  <c:v>2.1869363168238291E-2</c:v>
                </c:pt>
                <c:pt idx="3">
                  <c:v>2.2254878105891159E-2</c:v>
                </c:pt>
                <c:pt idx="4">
                  <c:v>1.9239080203983506E-2</c:v>
                </c:pt>
                <c:pt idx="5">
                  <c:v>1.4729564579257547E-2</c:v>
                </c:pt>
                <c:pt idx="6">
                  <c:v>1.4055595808564567E-2</c:v>
                </c:pt>
                <c:pt idx="7">
                  <c:v>1.3043865848645747E-2</c:v>
                </c:pt>
                <c:pt idx="8">
                  <c:v>1.5152988110699362E-2</c:v>
                </c:pt>
                <c:pt idx="9">
                  <c:v>1.4358892787116674E-2</c:v>
                </c:pt>
                <c:pt idx="10">
                  <c:v>1.4486807574812815E-2</c:v>
                </c:pt>
                <c:pt idx="11">
                  <c:v>1.5177766520590039E-2</c:v>
                </c:pt>
                <c:pt idx="12">
                  <c:v>1.4914574900775208E-2</c:v>
                </c:pt>
                <c:pt idx="13">
                  <c:v>1.4963034207948294E-2</c:v>
                </c:pt>
                <c:pt idx="14">
                  <c:v>1.7221777321267607E-2</c:v>
                </c:pt>
                <c:pt idx="15">
                  <c:v>1.408964965445338E-2</c:v>
                </c:pt>
                <c:pt idx="16">
                  <c:v>2.2793885193412217E-2</c:v>
                </c:pt>
                <c:pt idx="17">
                  <c:v>2.1635077905099203E-2</c:v>
                </c:pt>
                <c:pt idx="18">
                  <c:v>2.1676981740569385E-2</c:v>
                </c:pt>
                <c:pt idx="19">
                  <c:v>2.2334554113432405E-2</c:v>
                </c:pt>
                <c:pt idx="20">
                  <c:v>1.7239280563522683E-2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'Apertura '!$N$6</c:f>
              <c:strCache>
                <c:ptCount val="1"/>
                <c:pt idx="0">
                  <c:v>Porcentaje de 
Exportaciones del PIB a Unión Europea (2)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'Apertura '!$N$7:$N$27</c:f>
              <c:numCache>
                <c:formatCode>0.0000%</c:formatCode>
                <c:ptCount val="21"/>
                <c:pt idx="0">
                  <c:v>7.1397063638690516E-4</c:v>
                </c:pt>
                <c:pt idx="1">
                  <c:v>5.2845274844342757E-4</c:v>
                </c:pt>
                <c:pt idx="2">
                  <c:v>6.6681521748928403E-4</c:v>
                </c:pt>
                <c:pt idx="3">
                  <c:v>1.0363176134233305E-3</c:v>
                </c:pt>
                <c:pt idx="4">
                  <c:v>1.0083331412384675E-3</c:v>
                </c:pt>
                <c:pt idx="5">
                  <c:v>6.4268511904363459E-4</c:v>
                </c:pt>
                <c:pt idx="6">
                  <c:v>4.6983804929158631E-4</c:v>
                </c:pt>
                <c:pt idx="7">
                  <c:v>5.5773009272680875E-4</c:v>
                </c:pt>
                <c:pt idx="8">
                  <c:v>7.9867568662980303E-4</c:v>
                </c:pt>
                <c:pt idx="9">
                  <c:v>9.6368342174414461E-4</c:v>
                </c:pt>
                <c:pt idx="10">
                  <c:v>9.7046754741368483E-4</c:v>
                </c:pt>
                <c:pt idx="11">
                  <c:v>7.4987461372782928E-4</c:v>
                </c:pt>
                <c:pt idx="12">
                  <c:v>1.2126712460051781E-3</c:v>
                </c:pt>
                <c:pt idx="13">
                  <c:v>1.2656734422969995E-3</c:v>
                </c:pt>
                <c:pt idx="14">
                  <c:v>6.2550186926458066E-4</c:v>
                </c:pt>
                <c:pt idx="15">
                  <c:v>3.2045216617948628E-4</c:v>
                </c:pt>
                <c:pt idx="16">
                  <c:v>6.939668328902409E-4</c:v>
                </c:pt>
                <c:pt idx="17">
                  <c:v>5.1242067720007312E-4</c:v>
                </c:pt>
                <c:pt idx="18">
                  <c:v>5.1785476858842282E-4</c:v>
                </c:pt>
                <c:pt idx="19">
                  <c:v>6.4795307993085994E-4</c:v>
                </c:pt>
                <c:pt idx="20">
                  <c:v>9.9664966409241979E-4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'Apertura '!$O$6</c:f>
              <c:strCache>
                <c:ptCount val="1"/>
                <c:pt idx="0">
                  <c:v>Porcentaje de 
Exportaciones del PIB a Unión Europea (3)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'Apertura '!$O$7:$O$27</c:f>
              <c:numCache>
                <c:formatCode>0.0000%</c:formatCode>
                <c:ptCount val="21"/>
                <c:pt idx="0">
                  <c:v>1.1020643394393059E-3</c:v>
                </c:pt>
                <c:pt idx="1">
                  <c:v>4.3441279879697828E-4</c:v>
                </c:pt>
                <c:pt idx="2">
                  <c:v>2.8719342124168144E-4</c:v>
                </c:pt>
                <c:pt idx="3">
                  <c:v>3.1125290452027675E-4</c:v>
                </c:pt>
                <c:pt idx="4">
                  <c:v>4.7758050284677633E-4</c:v>
                </c:pt>
                <c:pt idx="5">
                  <c:v>2.5318542905199907E-4</c:v>
                </c:pt>
                <c:pt idx="6">
                  <c:v>2.7265801870462021E-4</c:v>
                </c:pt>
                <c:pt idx="7">
                  <c:v>2.8842864849607929E-4</c:v>
                </c:pt>
                <c:pt idx="8">
                  <c:v>3.094737411691117E-4</c:v>
                </c:pt>
                <c:pt idx="9">
                  <c:v>6.1583674414377517E-4</c:v>
                </c:pt>
                <c:pt idx="10">
                  <c:v>6.1056024181156535E-4</c:v>
                </c:pt>
                <c:pt idx="11">
                  <c:v>1.4995481390085112E-3</c:v>
                </c:pt>
                <c:pt idx="12">
                  <c:v>1.2471223055138272E-3</c:v>
                </c:pt>
                <c:pt idx="13">
                  <c:v>1.1603800358363275E-3</c:v>
                </c:pt>
                <c:pt idx="14">
                  <c:v>4.7391650543795783E-4</c:v>
                </c:pt>
                <c:pt idx="15">
                  <c:v>9.9047520058360853E-4</c:v>
                </c:pt>
                <c:pt idx="16">
                  <c:v>1.2798804061832129E-3</c:v>
                </c:pt>
                <c:pt idx="17">
                  <c:v>1.0310533325997371E-3</c:v>
                </c:pt>
                <c:pt idx="18">
                  <c:v>1.2683025993098149E-3</c:v>
                </c:pt>
                <c:pt idx="19">
                  <c:v>9.3332000189070576E-4</c:v>
                </c:pt>
                <c:pt idx="20">
                  <c:v>1.3925638087876103E-3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'Apertura '!$P$6</c:f>
              <c:strCache>
                <c:ptCount val="1"/>
                <c:pt idx="0">
                  <c:v>Porcentaje de 
Exportaciones del PIB a Unión Europea (4)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'Apertura '!$P$7:$P$27</c:f>
              <c:numCache>
                <c:formatCode>0.0000%</c:formatCode>
                <c:ptCount val="21"/>
                <c:pt idx="0">
                  <c:v>1.2150355266663019E-3</c:v>
                </c:pt>
                <c:pt idx="1">
                  <c:v>1.0274837624558249E-3</c:v>
                </c:pt>
                <c:pt idx="2">
                  <c:v>8.2038156438824829E-4</c:v>
                </c:pt>
                <c:pt idx="3">
                  <c:v>8.4977060286931633E-4</c:v>
                </c:pt>
                <c:pt idx="4">
                  <c:v>8.7685367343199282E-4</c:v>
                </c:pt>
                <c:pt idx="5">
                  <c:v>8.9898787384207353E-4</c:v>
                </c:pt>
                <c:pt idx="6">
                  <c:v>9.636082692683675E-4</c:v>
                </c:pt>
                <c:pt idx="7">
                  <c:v>8.813611468278423E-4</c:v>
                </c:pt>
                <c:pt idx="8">
                  <c:v>1.0352874600687617E-3</c:v>
                </c:pt>
                <c:pt idx="9">
                  <c:v>8.2321595310670464E-4</c:v>
                </c:pt>
                <c:pt idx="10">
                  <c:v>5.5483499748628935E-4</c:v>
                </c:pt>
                <c:pt idx="11">
                  <c:v>6.3244617505308807E-4</c:v>
                </c:pt>
                <c:pt idx="12">
                  <c:v>4.8634617595831825E-4</c:v>
                </c:pt>
                <c:pt idx="13">
                  <c:v>3.5640925534990265E-4</c:v>
                </c:pt>
                <c:pt idx="14">
                  <c:v>2.9466737980113252E-4</c:v>
                </c:pt>
                <c:pt idx="15">
                  <c:v>3.4297878068011536E-4</c:v>
                </c:pt>
                <c:pt idx="16">
                  <c:v>3.3200346726989209E-4</c:v>
                </c:pt>
                <c:pt idx="17">
                  <c:v>2.5714214696229544E-4</c:v>
                </c:pt>
                <c:pt idx="18">
                  <c:v>2.3940012226096642E-4</c:v>
                </c:pt>
                <c:pt idx="19">
                  <c:v>3.1824864029315149E-4</c:v>
                </c:pt>
                <c:pt idx="20">
                  <c:v>3.2093189555021514E-4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'Apertura '!$Q$6</c:f>
              <c:strCache>
                <c:ptCount val="1"/>
                <c:pt idx="0">
                  <c:v>Porcentaje de 
Exportaciones del PIB a Unión Europea (5)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'Apertura '!$Q$7:$Q$27</c:f>
              <c:numCache>
                <c:formatCode>0.0000%</c:formatCode>
                <c:ptCount val="21"/>
                <c:pt idx="0">
                  <c:v>1.6221825306259567E-4</c:v>
                </c:pt>
                <c:pt idx="1">
                  <c:v>1.3826822327040895E-4</c:v>
                </c:pt>
                <c:pt idx="2">
                  <c:v>1.1482671572222094E-4</c:v>
                </c:pt>
                <c:pt idx="3">
                  <c:v>9.0705175469496294E-5</c:v>
                </c:pt>
                <c:pt idx="4">
                  <c:v>1.3095006724136974E-4</c:v>
                </c:pt>
                <c:pt idx="5">
                  <c:v>1.1358340905633102E-4</c:v>
                </c:pt>
                <c:pt idx="6">
                  <c:v>1.2692634470994334E-4</c:v>
                </c:pt>
                <c:pt idx="7">
                  <c:v>1.1116233940287633E-4</c:v>
                </c:pt>
                <c:pt idx="8">
                  <c:v>2.0094623097976149E-4</c:v>
                </c:pt>
                <c:pt idx="9">
                  <c:v>1.9324862685447439E-4</c:v>
                </c:pt>
                <c:pt idx="10">
                  <c:v>2.072696314418506E-4</c:v>
                </c:pt>
                <c:pt idx="11">
                  <c:v>1.9817678852993297E-4</c:v>
                </c:pt>
                <c:pt idx="12">
                  <c:v>1.6050424079049112E-4</c:v>
                </c:pt>
                <c:pt idx="13">
                  <c:v>1.2566931975747957E-4</c:v>
                </c:pt>
                <c:pt idx="14">
                  <c:v>1.0954406381743756E-4</c:v>
                </c:pt>
                <c:pt idx="15">
                  <c:v>9.6410009822011131E-5</c:v>
                </c:pt>
                <c:pt idx="16">
                  <c:v>9.9553461830135468E-5</c:v>
                </c:pt>
                <c:pt idx="17">
                  <c:v>9.297860428140988E-5</c:v>
                </c:pt>
                <c:pt idx="18">
                  <c:v>1.1978975136751076E-4</c:v>
                </c:pt>
                <c:pt idx="19">
                  <c:v>9.9253493409256168E-5</c:v>
                </c:pt>
                <c:pt idx="20">
                  <c:v>1.1928005832665612E-4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'Apertura '!$R$6</c:f>
              <c:strCache>
                <c:ptCount val="1"/>
                <c:pt idx="0">
                  <c:v>Porcentaje de 
Exportaciones del PIB a Unión Europea (6)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'!$R$7:$R$27</c:f>
              <c:numCache>
                <c:formatCode>0.0000%</c:formatCode>
                <c:ptCount val="21"/>
                <c:pt idx="0">
                  <c:v>9.9916463006978683E-8</c:v>
                </c:pt>
                <c:pt idx="1">
                  <c:v>5.7666669060696803E-7</c:v>
                </c:pt>
                <c:pt idx="2">
                  <c:v>1.6892164931194783E-6</c:v>
                </c:pt>
                <c:pt idx="3">
                  <c:v>7.2989605708815832E-6</c:v>
                </c:pt>
                <c:pt idx="4">
                  <c:v>2.3295852600576948E-6</c:v>
                </c:pt>
                <c:pt idx="5">
                  <c:v>1.4999282549919064E-5</c:v>
                </c:pt>
                <c:pt idx="6">
                  <c:v>1.4219171013570471E-5</c:v>
                </c:pt>
                <c:pt idx="7">
                  <c:v>4.2826761118776125E-6</c:v>
                </c:pt>
                <c:pt idx="8">
                  <c:v>4.0578306368145332E-6</c:v>
                </c:pt>
                <c:pt idx="9">
                  <c:v>1.7383141898500802E-5</c:v>
                </c:pt>
                <c:pt idx="10">
                  <c:v>1.1215541211350693E-6</c:v>
                </c:pt>
                <c:pt idx="11">
                  <c:v>4.9141907992763704E-6</c:v>
                </c:pt>
                <c:pt idx="12">
                  <c:v>3.1769604492456008E-6</c:v>
                </c:pt>
                <c:pt idx="13">
                  <c:v>2.7724659442828068E-6</c:v>
                </c:pt>
                <c:pt idx="14">
                  <c:v>2.240848757860643E-6</c:v>
                </c:pt>
                <c:pt idx="15">
                  <c:v>3.6418737764649749E-6</c:v>
                </c:pt>
                <c:pt idx="16">
                  <c:v>3.664181464200331E-6</c:v>
                </c:pt>
                <c:pt idx="17">
                  <c:v>2.6855077764536914E-6</c:v>
                </c:pt>
                <c:pt idx="18">
                  <c:v>7.5596774605922325E-6</c:v>
                </c:pt>
                <c:pt idx="19">
                  <c:v>8.488451401897807E-6</c:v>
                </c:pt>
                <c:pt idx="20">
                  <c:v>2.8337495171671569E-6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'Apertura '!$S$6</c:f>
              <c:strCache>
                <c:ptCount val="1"/>
                <c:pt idx="0">
                  <c:v>Porcentaje de 
Exportaciones del PIB a Unión Europea (7)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'!$S$7:$S$27</c:f>
              <c:numCache>
                <c:formatCode>0.0000%</c:formatCode>
                <c:ptCount val="21"/>
                <c:pt idx="0">
                  <c:v>1.8238969950890261E-3</c:v>
                </c:pt>
                <c:pt idx="1">
                  <c:v>1.7854746478863262E-3</c:v>
                </c:pt>
                <c:pt idx="2">
                  <c:v>1.258478681955847E-3</c:v>
                </c:pt>
                <c:pt idx="3">
                  <c:v>9.4445165316146341E-4</c:v>
                </c:pt>
                <c:pt idx="4">
                  <c:v>1.4444124779844204E-3</c:v>
                </c:pt>
                <c:pt idx="5">
                  <c:v>1.6151299996036601E-3</c:v>
                </c:pt>
                <c:pt idx="6">
                  <c:v>1.8258177855332482E-3</c:v>
                </c:pt>
                <c:pt idx="7">
                  <c:v>1.8783103655852413E-3</c:v>
                </c:pt>
                <c:pt idx="8">
                  <c:v>2.5065490130479063E-3</c:v>
                </c:pt>
                <c:pt idx="9">
                  <c:v>2.9486023535508321E-3</c:v>
                </c:pt>
                <c:pt idx="10">
                  <c:v>2.3469550167233288E-3</c:v>
                </c:pt>
                <c:pt idx="11">
                  <c:v>3.2623614329337141E-3</c:v>
                </c:pt>
                <c:pt idx="12">
                  <c:v>3.7882446637368746E-3</c:v>
                </c:pt>
                <c:pt idx="13">
                  <c:v>1.8397482577726422E-3</c:v>
                </c:pt>
                <c:pt idx="14">
                  <c:v>1.4252254088524404E-3</c:v>
                </c:pt>
                <c:pt idx="15">
                  <c:v>1.571449978229096E-3</c:v>
                </c:pt>
                <c:pt idx="16">
                  <c:v>1.4260624794147304E-3</c:v>
                </c:pt>
                <c:pt idx="17">
                  <c:v>1.120580075618738E-3</c:v>
                </c:pt>
                <c:pt idx="18">
                  <c:v>5.2295736044416497E-4</c:v>
                </c:pt>
                <c:pt idx="19">
                  <c:v>4.1194699891441657E-4</c:v>
                </c:pt>
                <c:pt idx="20">
                  <c:v>3.7303185067042723E-4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'Apertura '!$T$6</c:f>
              <c:strCache>
                <c:ptCount val="1"/>
                <c:pt idx="0">
                  <c:v>Porcentaje de 
Exportaciones del PIB a Unión Europea (8)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'!$T$7:$T$27</c:f>
              <c:numCache>
                <c:formatCode>0.0000%</c:formatCode>
                <c:ptCount val="21"/>
                <c:pt idx="0">
                  <c:v>7.1916482230866791E-5</c:v>
                </c:pt>
                <c:pt idx="1">
                  <c:v>8.1651872064925529E-5</c:v>
                </c:pt>
                <c:pt idx="2">
                  <c:v>4.5377707926938976E-5</c:v>
                </c:pt>
                <c:pt idx="3">
                  <c:v>3.5150288762299486E-5</c:v>
                </c:pt>
                <c:pt idx="4">
                  <c:v>3.8774591331592042E-5</c:v>
                </c:pt>
                <c:pt idx="5">
                  <c:v>3.5616697321613185E-5</c:v>
                </c:pt>
                <c:pt idx="6">
                  <c:v>5.95137375342921E-5</c:v>
                </c:pt>
                <c:pt idx="7">
                  <c:v>5.7542130058055497E-5</c:v>
                </c:pt>
                <c:pt idx="8">
                  <c:v>8.2890189582055391E-5</c:v>
                </c:pt>
                <c:pt idx="9">
                  <c:v>8.9376647617283645E-5</c:v>
                </c:pt>
                <c:pt idx="10">
                  <c:v>6.1835879620455243E-5</c:v>
                </c:pt>
                <c:pt idx="11">
                  <c:v>6.5714523644404505E-5</c:v>
                </c:pt>
                <c:pt idx="12">
                  <c:v>1.7015227771952294E-4</c:v>
                </c:pt>
                <c:pt idx="13">
                  <c:v>7.0143753580574362E-5</c:v>
                </c:pt>
                <c:pt idx="14">
                  <c:v>6.5223830470894522E-5</c:v>
                </c:pt>
                <c:pt idx="15">
                  <c:v>7.7610225387396393E-5</c:v>
                </c:pt>
                <c:pt idx="16">
                  <c:v>9.2284562523462882E-5</c:v>
                </c:pt>
                <c:pt idx="17">
                  <c:v>4.5263819623839275E-5</c:v>
                </c:pt>
                <c:pt idx="18">
                  <c:v>6.5215779670713589E-5</c:v>
                </c:pt>
                <c:pt idx="19">
                  <c:v>8.0461241987209351E-5</c:v>
                </c:pt>
                <c:pt idx="20">
                  <c:v>5.1526544031612587E-5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'Apertura '!$U$6</c:f>
              <c:strCache>
                <c:ptCount val="1"/>
                <c:pt idx="0">
                  <c:v>Porcentaje de 
Exportaciones del PIB a Unión Europea (9)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'!$U$7:$U$27</c:f>
              <c:numCache>
                <c:formatCode>0.0000%</c:formatCode>
                <c:ptCount val="21"/>
                <c:pt idx="0">
                  <c:v>6.1292258673624264E-6</c:v>
                </c:pt>
                <c:pt idx="1">
                  <c:v>3.367585675866906E-6</c:v>
                </c:pt>
                <c:pt idx="2">
                  <c:v>1.3030530765951483E-6</c:v>
                </c:pt>
                <c:pt idx="3">
                  <c:v>3.0498129212533693E-6</c:v>
                </c:pt>
                <c:pt idx="4">
                  <c:v>1.4915736481895272E-6</c:v>
                </c:pt>
                <c:pt idx="5">
                  <c:v>3.7528365582101782E-6</c:v>
                </c:pt>
                <c:pt idx="6">
                  <c:v>1.7021524025341398E-5</c:v>
                </c:pt>
                <c:pt idx="7">
                  <c:v>2.7716868931906372E-5</c:v>
                </c:pt>
                <c:pt idx="8">
                  <c:v>8.5917261067300262E-6</c:v>
                </c:pt>
                <c:pt idx="9">
                  <c:v>1.1606846559415046E-5</c:v>
                </c:pt>
                <c:pt idx="10">
                  <c:v>5.8696248574489143E-6</c:v>
                </c:pt>
                <c:pt idx="11">
                  <c:v>2.9019353960123264E-5</c:v>
                </c:pt>
                <c:pt idx="12">
                  <c:v>6.7919381360144E-6</c:v>
                </c:pt>
                <c:pt idx="13">
                  <c:v>3.7177876732266647E-5</c:v>
                </c:pt>
                <c:pt idx="14">
                  <c:v>3.2451312071879953E-5</c:v>
                </c:pt>
                <c:pt idx="15">
                  <c:v>2.9488298836147423E-5</c:v>
                </c:pt>
                <c:pt idx="16">
                  <c:v>4.3204273004474958E-5</c:v>
                </c:pt>
                <c:pt idx="17">
                  <c:v>4.4235187074460136E-5</c:v>
                </c:pt>
                <c:pt idx="18">
                  <c:v>5.1508272360197291E-5</c:v>
                </c:pt>
                <c:pt idx="19">
                  <c:v>6.0715804176564936E-5</c:v>
                </c:pt>
                <c:pt idx="20">
                  <c:v>6.0814734097513149E-5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'Apertura '!$V$6</c:f>
              <c:strCache>
                <c:ptCount val="1"/>
                <c:pt idx="0">
                  <c:v>Porcentaje de 
Exportaciones del PIB a Unión Europea (10)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'!$V$7:$V$27</c:f>
              <c:numCache>
                <c:formatCode>0.0000%</c:formatCode>
                <c:ptCount val="21"/>
                <c:pt idx="0">
                  <c:v>2.4528275547680074E-5</c:v>
                </c:pt>
                <c:pt idx="1">
                  <c:v>2.5574641277809086E-5</c:v>
                </c:pt>
                <c:pt idx="2">
                  <c:v>2.9115857172919932E-5</c:v>
                </c:pt>
                <c:pt idx="3">
                  <c:v>7.0279570602950424E-5</c:v>
                </c:pt>
                <c:pt idx="4">
                  <c:v>2.1833309136574259E-5</c:v>
                </c:pt>
                <c:pt idx="5">
                  <c:v>2.2445648398598467E-5</c:v>
                </c:pt>
                <c:pt idx="6">
                  <c:v>1.9091734424282729E-5</c:v>
                </c:pt>
                <c:pt idx="7">
                  <c:v>1.4230559837321564E-5</c:v>
                </c:pt>
                <c:pt idx="8">
                  <c:v>2.1466250837892907E-5</c:v>
                </c:pt>
                <c:pt idx="9">
                  <c:v>2.2055767381283058E-5</c:v>
                </c:pt>
                <c:pt idx="10">
                  <c:v>1.8104609381105806E-5</c:v>
                </c:pt>
                <c:pt idx="11">
                  <c:v>1.9919417490894456E-5</c:v>
                </c:pt>
                <c:pt idx="12">
                  <c:v>2.0252039295344162E-5</c:v>
                </c:pt>
                <c:pt idx="13">
                  <c:v>2.32963530063953E-5</c:v>
                </c:pt>
                <c:pt idx="14">
                  <c:v>2.9921307052999428E-5</c:v>
                </c:pt>
                <c:pt idx="15">
                  <c:v>2.5027842779619908E-5</c:v>
                </c:pt>
                <c:pt idx="16">
                  <c:v>1.6646209595583276E-5</c:v>
                </c:pt>
                <c:pt idx="17">
                  <c:v>1.6205071837462064E-5</c:v>
                </c:pt>
                <c:pt idx="18">
                  <c:v>2.9005106437411837E-5</c:v>
                </c:pt>
                <c:pt idx="19">
                  <c:v>3.1843538185842754E-5</c:v>
                </c:pt>
                <c:pt idx="20">
                  <c:v>4.1045575225764418E-5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095792"/>
        <c:axId val="448095400"/>
      </c:lineChart>
      <c:catAx>
        <c:axId val="448094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8095008"/>
        <c:crosses val="autoZero"/>
        <c:auto val="1"/>
        <c:lblAlgn val="ctr"/>
        <c:lblOffset val="100"/>
        <c:noMultiLvlLbl val="0"/>
      </c:catAx>
      <c:valAx>
        <c:axId val="44809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50" b="1" i="0" baseline="0">
                    <a:effectLst/>
                  </a:rPr>
                  <a:t>Miles de dólares</a:t>
                </a:r>
                <a:endParaRPr lang="es-CO" sz="105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8094616"/>
        <c:crosses val="autoZero"/>
        <c:crossBetween val="between"/>
      </c:valAx>
      <c:valAx>
        <c:axId val="44809540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1" i="0" baseline="0">
                    <a:effectLst/>
                  </a:rPr>
                  <a:t>Exportaciones (%)</a:t>
                </a:r>
                <a:endParaRPr lang="es-CO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8095792"/>
        <c:crosses val="max"/>
        <c:crossBetween val="between"/>
      </c:valAx>
      <c:catAx>
        <c:axId val="448095792"/>
        <c:scaling>
          <c:orientation val="minMax"/>
        </c:scaling>
        <c:delete val="1"/>
        <c:axPos val="b"/>
        <c:majorTickMark val="none"/>
        <c:minorTickMark val="none"/>
        <c:tickLblPos val="nextTo"/>
        <c:crossAx val="4480954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'Apertura '!$L$31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'Apertura '!$A$32:$A$52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'!$L$32:$L$52</c:f>
              <c:numCache>
                <c:formatCode>"$"\ #,##0</c:formatCode>
                <c:ptCount val="21"/>
                <c:pt idx="0">
                  <c:v>92507.277798198498</c:v>
                </c:pt>
                <c:pt idx="1">
                  <c:v>97160.111573336981</c:v>
                </c:pt>
                <c:pt idx="2">
                  <c:v>106659.5079635281</c:v>
                </c:pt>
                <c:pt idx="3">
                  <c:v>98443.743190849113</c:v>
                </c:pt>
                <c:pt idx="4">
                  <c:v>86186.156584381664</c:v>
                </c:pt>
                <c:pt idx="5">
                  <c:v>99886.577575544405</c:v>
                </c:pt>
                <c:pt idx="6">
                  <c:v>98203.544965267793</c:v>
                </c:pt>
                <c:pt idx="7">
                  <c:v>97933.392356425262</c:v>
                </c:pt>
                <c:pt idx="8">
                  <c:v>94684.582573316715</c:v>
                </c:pt>
                <c:pt idx="9">
                  <c:v>117074.86551527939</c:v>
                </c:pt>
                <c:pt idx="10">
                  <c:v>146566.26631057015</c:v>
                </c:pt>
                <c:pt idx="11">
                  <c:v>162590.1460964143</c:v>
                </c:pt>
                <c:pt idx="12">
                  <c:v>207416.49464237894</c:v>
                </c:pt>
                <c:pt idx="13">
                  <c:v>243982.43787084011</c:v>
                </c:pt>
                <c:pt idx="14">
                  <c:v>233821.6705442575</c:v>
                </c:pt>
                <c:pt idx="15">
                  <c:v>287018.18463752925</c:v>
                </c:pt>
                <c:pt idx="16">
                  <c:v>335415.15670218616</c:v>
                </c:pt>
                <c:pt idx="17">
                  <c:v>369659.70037551981</c:v>
                </c:pt>
                <c:pt idx="18">
                  <c:v>380191.88186037214</c:v>
                </c:pt>
                <c:pt idx="19">
                  <c:v>378416.02053371473</c:v>
                </c:pt>
                <c:pt idx="20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8096576"/>
        <c:axId val="448096968"/>
      </c:barChart>
      <c:lineChart>
        <c:grouping val="standard"/>
        <c:varyColors val="0"/>
        <c:ser>
          <c:idx val="1"/>
          <c:order val="1"/>
          <c:tx>
            <c:strRef>
              <c:f>'Apertura '!$M$31</c:f>
              <c:strCache>
                <c:ptCount val="1"/>
                <c:pt idx="0">
                  <c:v>Porcentaje de 
Exportaciones del PIB a Unión Europea (1)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'Apertura '!$A$32:$A$52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'!$M$32:$M$52</c:f>
              <c:numCache>
                <c:formatCode>0.0000%</c:formatCode>
                <c:ptCount val="21"/>
                <c:pt idx="0">
                  <c:v>8.8546417049140721E-4</c:v>
                </c:pt>
                <c:pt idx="1">
                  <c:v>8.7152886744149851E-4</c:v>
                </c:pt>
                <c:pt idx="2">
                  <c:v>9.7172898111850278E-4</c:v>
                </c:pt>
                <c:pt idx="3">
                  <c:v>1.0571678364387309E-3</c:v>
                </c:pt>
                <c:pt idx="4">
                  <c:v>6.8409518809757941E-4</c:v>
                </c:pt>
                <c:pt idx="5">
                  <c:v>9.4303605435634133E-4</c:v>
                </c:pt>
                <c:pt idx="6">
                  <c:v>1.0236244021084241E-3</c:v>
                </c:pt>
                <c:pt idx="7">
                  <c:v>7.4191099942258899E-4</c:v>
                </c:pt>
                <c:pt idx="8">
                  <c:v>9.630164755639577E-4</c:v>
                </c:pt>
                <c:pt idx="9">
                  <c:v>6.1376290020697972E-4</c:v>
                </c:pt>
                <c:pt idx="10">
                  <c:v>6.5984499322014418E-4</c:v>
                </c:pt>
                <c:pt idx="11">
                  <c:v>6.3993046010489194E-4</c:v>
                </c:pt>
                <c:pt idx="12">
                  <c:v>4.2551174221785955E-4</c:v>
                </c:pt>
                <c:pt idx="13">
                  <c:v>5.6470589523717008E-4</c:v>
                </c:pt>
                <c:pt idx="14">
                  <c:v>3.1918164739086415E-4</c:v>
                </c:pt>
                <c:pt idx="15">
                  <c:v>3.0707676627286296E-4</c:v>
                </c:pt>
                <c:pt idx="16">
                  <c:v>3.287854343979955E-4</c:v>
                </c:pt>
                <c:pt idx="17">
                  <c:v>3.3741039630042364E-4</c:v>
                </c:pt>
                <c:pt idx="18">
                  <c:v>3.6294212102792032E-4</c:v>
                </c:pt>
                <c:pt idx="19">
                  <c:v>4.6586484037161293E-4</c:v>
                </c:pt>
                <c:pt idx="20">
                  <c:v>6.290401605738076E-4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'Apertura '!$N$31</c:f>
              <c:strCache>
                <c:ptCount val="1"/>
                <c:pt idx="0">
                  <c:v>Porcentaje de 
Exportaciones del PIB a Unión Europea (2)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'Apertura '!$A$32:$A$52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'!$N$32:$N$52</c:f>
              <c:numCache>
                <c:formatCode>0.0000%</c:formatCode>
                <c:ptCount val="21"/>
                <c:pt idx="0">
                  <c:v>1.3958817086985418E-3</c:v>
                </c:pt>
                <c:pt idx="1">
                  <c:v>1.3462201296596111E-3</c:v>
                </c:pt>
                <c:pt idx="2">
                  <c:v>1.5156478506846154E-3</c:v>
                </c:pt>
                <c:pt idx="3">
                  <c:v>1.6612339971973126E-3</c:v>
                </c:pt>
                <c:pt idx="4">
                  <c:v>1.6787829476807162E-3</c:v>
                </c:pt>
                <c:pt idx="5">
                  <c:v>1.6829451071427783E-3</c:v>
                </c:pt>
                <c:pt idx="6">
                  <c:v>1.7339256343569171E-3</c:v>
                </c:pt>
                <c:pt idx="7">
                  <c:v>1.7151751405554121E-3</c:v>
                </c:pt>
                <c:pt idx="8">
                  <c:v>1.8039952583382515E-3</c:v>
                </c:pt>
                <c:pt idx="9">
                  <c:v>1.7617338879033927E-3</c:v>
                </c:pt>
                <c:pt idx="10">
                  <c:v>1.6181751365450159E-3</c:v>
                </c:pt>
                <c:pt idx="11">
                  <c:v>1.9460134306809496E-3</c:v>
                </c:pt>
                <c:pt idx="12">
                  <c:v>1.7658711985828936E-3</c:v>
                </c:pt>
                <c:pt idx="13">
                  <c:v>1.5423772394602157E-3</c:v>
                </c:pt>
                <c:pt idx="14">
                  <c:v>1.298423898406521E-3</c:v>
                </c:pt>
                <c:pt idx="15">
                  <c:v>1.2163220927652414E-3</c:v>
                </c:pt>
                <c:pt idx="16">
                  <c:v>1.3202615330624196E-3</c:v>
                </c:pt>
                <c:pt idx="17">
                  <c:v>1.2878077553934138E-3</c:v>
                </c:pt>
                <c:pt idx="18">
                  <c:v>1.3261557493885899E-3</c:v>
                </c:pt>
                <c:pt idx="19">
                  <c:v>1.5073372559531487E-3</c:v>
                </c:pt>
                <c:pt idx="20">
                  <c:v>1.7376783537365319E-3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'Apertura '!$O$31</c:f>
              <c:strCache>
                <c:ptCount val="1"/>
                <c:pt idx="0">
                  <c:v>Porcentaje de 
Exportaciones del PIB a Unión Europea (3)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'Apertura '!$A$32:$A$52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'!$O$32:$O$52</c:f>
              <c:numCache>
                <c:formatCode>0.0000%</c:formatCode>
                <c:ptCount val="21"/>
                <c:pt idx="0">
                  <c:v>3.4171966954815755E-3</c:v>
                </c:pt>
                <c:pt idx="1">
                  <c:v>3.3755665024370225E-3</c:v>
                </c:pt>
                <c:pt idx="2">
                  <c:v>2.9403277962545952E-3</c:v>
                </c:pt>
                <c:pt idx="3">
                  <c:v>3.6207696746047061E-3</c:v>
                </c:pt>
                <c:pt idx="4">
                  <c:v>2.5521769703774071E-3</c:v>
                </c:pt>
                <c:pt idx="5">
                  <c:v>2.3715971329665297E-3</c:v>
                </c:pt>
                <c:pt idx="6">
                  <c:v>2.165511612388463E-3</c:v>
                </c:pt>
                <c:pt idx="7">
                  <c:v>2.0569020653023857E-3</c:v>
                </c:pt>
                <c:pt idx="8">
                  <c:v>2.2170405074918493E-3</c:v>
                </c:pt>
                <c:pt idx="9">
                  <c:v>2.0107769072711559E-3</c:v>
                </c:pt>
                <c:pt idx="10">
                  <c:v>1.8933686378554272E-3</c:v>
                </c:pt>
                <c:pt idx="11">
                  <c:v>1.7683415071753892E-3</c:v>
                </c:pt>
                <c:pt idx="12">
                  <c:v>1.3973698017591555E-3</c:v>
                </c:pt>
                <c:pt idx="13">
                  <c:v>1.404057349329987E-3</c:v>
                </c:pt>
                <c:pt idx="14">
                  <c:v>1.2139551365760743E-3</c:v>
                </c:pt>
                <c:pt idx="15">
                  <c:v>1.0832889051704531E-3</c:v>
                </c:pt>
                <c:pt idx="16">
                  <c:v>1.2447466748519739E-3</c:v>
                </c:pt>
                <c:pt idx="17">
                  <c:v>1.3239345281696553E-3</c:v>
                </c:pt>
                <c:pt idx="18">
                  <c:v>1.3754781360430391E-3</c:v>
                </c:pt>
                <c:pt idx="19">
                  <c:v>1.2108007725301318E-3</c:v>
                </c:pt>
                <c:pt idx="20">
                  <c:v>1.8954945049230218E-3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'Apertura '!$P$31</c:f>
              <c:strCache>
                <c:ptCount val="1"/>
                <c:pt idx="0">
                  <c:v>Porcentaje de 
Exportaciones del PIB a Unión Europea (4)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'Apertura '!$A$32:$A$52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'!$P$32:$P$52</c:f>
              <c:numCache>
                <c:formatCode>0.0000%</c:formatCode>
                <c:ptCount val="21"/>
                <c:pt idx="0">
                  <c:v>6.8526974859522364E-4</c:v>
                </c:pt>
                <c:pt idx="1">
                  <c:v>5.8915879235886699E-4</c:v>
                </c:pt>
                <c:pt idx="2">
                  <c:v>5.9462243180126992E-4</c:v>
                </c:pt>
                <c:pt idx="3">
                  <c:v>6.7826596018960323E-4</c:v>
                </c:pt>
                <c:pt idx="4">
                  <c:v>6.1942858477198235E-4</c:v>
                </c:pt>
                <c:pt idx="5">
                  <c:v>6.3821525922025315E-4</c:v>
                </c:pt>
                <c:pt idx="6">
                  <c:v>6.8393775422012171E-4</c:v>
                </c:pt>
                <c:pt idx="7">
                  <c:v>6.4320010248136033E-4</c:v>
                </c:pt>
                <c:pt idx="8">
                  <c:v>5.5918685556861653E-4</c:v>
                </c:pt>
                <c:pt idx="9">
                  <c:v>4.7749161832438082E-4</c:v>
                </c:pt>
                <c:pt idx="10">
                  <c:v>3.9574568186852223E-4</c:v>
                </c:pt>
                <c:pt idx="11">
                  <c:v>4.0466525542688474E-4</c:v>
                </c:pt>
                <c:pt idx="12">
                  <c:v>4.7961405948702436E-4</c:v>
                </c:pt>
                <c:pt idx="13">
                  <c:v>4.7441589243105891E-4</c:v>
                </c:pt>
                <c:pt idx="14">
                  <c:v>4.0542837102883824E-4</c:v>
                </c:pt>
                <c:pt idx="15">
                  <c:v>3.3687545310798856E-4</c:v>
                </c:pt>
                <c:pt idx="16">
                  <c:v>3.8984642878288789E-4</c:v>
                </c:pt>
                <c:pt idx="17">
                  <c:v>3.2093274403318349E-4</c:v>
                </c:pt>
                <c:pt idx="18">
                  <c:v>3.4016159778891869E-4</c:v>
                </c:pt>
                <c:pt idx="19">
                  <c:v>3.6926961179633829E-4</c:v>
                </c:pt>
                <c:pt idx="20">
                  <c:v>4.1839519612356466E-4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'Apertura '!$Q$31</c:f>
              <c:strCache>
                <c:ptCount val="1"/>
                <c:pt idx="0">
                  <c:v>Porcentaje de 
Exportaciones del PIB a Unión Europea (5)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'Apertura '!$A$32:$A$52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'!$Q$32:$Q$52</c:f>
              <c:numCache>
                <c:formatCode>0.0000%</c:formatCode>
                <c:ptCount val="21"/>
                <c:pt idx="0">
                  <c:v>2.3221845579395424E-3</c:v>
                </c:pt>
                <c:pt idx="1">
                  <c:v>2.3571852305576159E-3</c:v>
                </c:pt>
                <c:pt idx="2">
                  <c:v>2.1495193009740594E-3</c:v>
                </c:pt>
                <c:pt idx="3">
                  <c:v>2.0082341811884404E-3</c:v>
                </c:pt>
                <c:pt idx="4">
                  <c:v>1.5774544240975844E-3</c:v>
                </c:pt>
                <c:pt idx="5">
                  <c:v>1.5008637060031228E-3</c:v>
                </c:pt>
                <c:pt idx="6">
                  <c:v>1.5954470997499469E-3</c:v>
                </c:pt>
                <c:pt idx="7">
                  <c:v>1.4777333095263208E-3</c:v>
                </c:pt>
                <c:pt idx="8">
                  <c:v>1.7156858337967699E-3</c:v>
                </c:pt>
                <c:pt idx="9">
                  <c:v>1.5986251547354883E-3</c:v>
                </c:pt>
                <c:pt idx="10">
                  <c:v>1.6861474759569362E-3</c:v>
                </c:pt>
                <c:pt idx="11">
                  <c:v>1.6573015983404823E-3</c:v>
                </c:pt>
                <c:pt idx="12">
                  <c:v>1.6459158447770228E-3</c:v>
                </c:pt>
                <c:pt idx="13">
                  <c:v>1.5992748388167274E-3</c:v>
                </c:pt>
                <c:pt idx="14">
                  <c:v>1.2785089265001054E-3</c:v>
                </c:pt>
                <c:pt idx="15">
                  <c:v>1.3150497919728226E-3</c:v>
                </c:pt>
                <c:pt idx="16">
                  <c:v>1.3880328771587844E-3</c:v>
                </c:pt>
                <c:pt idx="17">
                  <c:v>1.4895604996721051E-3</c:v>
                </c:pt>
                <c:pt idx="18">
                  <c:v>1.6111297669026993E-3</c:v>
                </c:pt>
                <c:pt idx="19">
                  <c:v>1.6852087475064594E-3</c:v>
                </c:pt>
                <c:pt idx="20">
                  <c:v>1.801515285621108E-3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'Apertura '!$R$31</c:f>
              <c:strCache>
                <c:ptCount val="1"/>
                <c:pt idx="0">
                  <c:v>Porcentaje de 
Exportaciones del PIB a Unión Europea (6)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'!$A$32:$A$52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'!$R$32:$R$52</c:f>
              <c:numCache>
                <c:formatCode>0.0000%</c:formatCode>
                <c:ptCount val="21"/>
                <c:pt idx="0">
                  <c:v>1.2350169167146855E-3</c:v>
                </c:pt>
                <c:pt idx="1">
                  <c:v>9.1001317895011242E-4</c:v>
                </c:pt>
                <c:pt idx="2">
                  <c:v>9.2126956026836767E-4</c:v>
                </c:pt>
                <c:pt idx="3">
                  <c:v>7.7063198270433059E-4</c:v>
                </c:pt>
                <c:pt idx="4">
                  <c:v>4.9283775589196316E-4</c:v>
                </c:pt>
                <c:pt idx="5">
                  <c:v>5.2257238426777191E-4</c:v>
                </c:pt>
                <c:pt idx="6">
                  <c:v>6.2541425588782983E-4</c:v>
                </c:pt>
                <c:pt idx="7">
                  <c:v>7.4809301748029664E-4</c:v>
                </c:pt>
                <c:pt idx="8">
                  <c:v>6.4929122914383767E-4</c:v>
                </c:pt>
                <c:pt idx="9">
                  <c:v>9.565277953309699E-4</c:v>
                </c:pt>
                <c:pt idx="10">
                  <c:v>7.7648580307590487E-4</c:v>
                </c:pt>
                <c:pt idx="11">
                  <c:v>9.2757454016043853E-4</c:v>
                </c:pt>
                <c:pt idx="12">
                  <c:v>1.0653856839158541E-3</c:v>
                </c:pt>
                <c:pt idx="13">
                  <c:v>1.1098427057415795E-3</c:v>
                </c:pt>
                <c:pt idx="14">
                  <c:v>8.6861025125366839E-4</c:v>
                </c:pt>
                <c:pt idx="15">
                  <c:v>1.004704096934401E-3</c:v>
                </c:pt>
                <c:pt idx="16">
                  <c:v>1.4086054239328908E-3</c:v>
                </c:pt>
                <c:pt idx="17">
                  <c:v>1.18126893344449E-3</c:v>
                </c:pt>
                <c:pt idx="18">
                  <c:v>1.1912558489776813E-3</c:v>
                </c:pt>
                <c:pt idx="19">
                  <c:v>1.2268189923492895E-3</c:v>
                </c:pt>
                <c:pt idx="20">
                  <c:v>1.4581339909126975E-3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'Apertura '!$S$31</c:f>
              <c:strCache>
                <c:ptCount val="1"/>
                <c:pt idx="0">
                  <c:v>Porcentaje de 
Exportaciones del PIB a Unión Europea (7)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'!$A$32:$A$52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'!$S$32:$S$52</c:f>
              <c:numCache>
                <c:formatCode>0.0000%</c:formatCode>
                <c:ptCount val="21"/>
                <c:pt idx="0">
                  <c:v>3.274030219121832E-3</c:v>
                </c:pt>
                <c:pt idx="1">
                  <c:v>2.9127930527990857E-3</c:v>
                </c:pt>
                <c:pt idx="2">
                  <c:v>2.9741043255934693E-3</c:v>
                </c:pt>
                <c:pt idx="3">
                  <c:v>3.3421600432457315E-3</c:v>
                </c:pt>
                <c:pt idx="4">
                  <c:v>3.2179353853477068E-3</c:v>
                </c:pt>
                <c:pt idx="5">
                  <c:v>3.0252412119281982E-3</c:v>
                </c:pt>
                <c:pt idx="6">
                  <c:v>3.213616698985928E-3</c:v>
                </c:pt>
                <c:pt idx="7">
                  <c:v>3.3564595904497312E-3</c:v>
                </c:pt>
                <c:pt idx="8">
                  <c:v>3.81511019199233E-3</c:v>
                </c:pt>
                <c:pt idx="9">
                  <c:v>3.2884444949437468E-3</c:v>
                </c:pt>
                <c:pt idx="10">
                  <c:v>3.0246001017768271E-3</c:v>
                </c:pt>
                <c:pt idx="11">
                  <c:v>3.0712858496595736E-3</c:v>
                </c:pt>
                <c:pt idx="12">
                  <c:v>2.7800207837577911E-3</c:v>
                </c:pt>
                <c:pt idx="13">
                  <c:v>2.81020751732535E-3</c:v>
                </c:pt>
                <c:pt idx="14">
                  <c:v>2.6960816229421223E-3</c:v>
                </c:pt>
                <c:pt idx="15">
                  <c:v>2.481726706269686E-3</c:v>
                </c:pt>
                <c:pt idx="16">
                  <c:v>2.6527364527835625E-3</c:v>
                </c:pt>
                <c:pt idx="17">
                  <c:v>2.6265773088428846E-3</c:v>
                </c:pt>
                <c:pt idx="18">
                  <c:v>2.3479166194501611E-3</c:v>
                </c:pt>
                <c:pt idx="19">
                  <c:v>2.3817716060985303E-3</c:v>
                </c:pt>
                <c:pt idx="20">
                  <c:v>3.061879962576989E-3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'Apertura '!$T$31</c:f>
              <c:strCache>
                <c:ptCount val="1"/>
                <c:pt idx="0">
                  <c:v>Porcentaje de 
Exportaciones del PIB a Unión Europea (8)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'!$A$32:$A$52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'!$T$32:$T$52</c:f>
              <c:numCache>
                <c:formatCode>0.0000%</c:formatCode>
                <c:ptCount val="21"/>
                <c:pt idx="0">
                  <c:v>8.2372994226713632E-3</c:v>
                </c:pt>
                <c:pt idx="1">
                  <c:v>8.7303702956304345E-3</c:v>
                </c:pt>
                <c:pt idx="2">
                  <c:v>6.3930618377985304E-3</c:v>
                </c:pt>
                <c:pt idx="3">
                  <c:v>7.0354716059230554E-3</c:v>
                </c:pt>
                <c:pt idx="4">
                  <c:v>5.1374197034357357E-3</c:v>
                </c:pt>
                <c:pt idx="5">
                  <c:v>3.6794455163111227E-3</c:v>
                </c:pt>
                <c:pt idx="6">
                  <c:v>5.32777098000938E-3</c:v>
                </c:pt>
                <c:pt idx="7">
                  <c:v>4.1225487066823899E-3</c:v>
                </c:pt>
                <c:pt idx="8">
                  <c:v>5.2028984298319167E-3</c:v>
                </c:pt>
                <c:pt idx="9">
                  <c:v>4.8029775436864656E-3</c:v>
                </c:pt>
                <c:pt idx="10">
                  <c:v>4.2910918237305373E-3</c:v>
                </c:pt>
                <c:pt idx="11">
                  <c:v>4.8728109053434963E-3</c:v>
                </c:pt>
                <c:pt idx="12">
                  <c:v>5.4774804624813586E-3</c:v>
                </c:pt>
                <c:pt idx="13">
                  <c:v>5.0887666130185341E-3</c:v>
                </c:pt>
                <c:pt idx="14">
                  <c:v>4.7317573491999507E-3</c:v>
                </c:pt>
                <c:pt idx="15">
                  <c:v>4.167129861511955E-3</c:v>
                </c:pt>
                <c:pt idx="16">
                  <c:v>4.9049597524919398E-3</c:v>
                </c:pt>
                <c:pt idx="17">
                  <c:v>4.8456943999585179E-3</c:v>
                </c:pt>
                <c:pt idx="18">
                  <c:v>4.7861215818076723E-3</c:v>
                </c:pt>
                <c:pt idx="19">
                  <c:v>4.729437864379603E-3</c:v>
                </c:pt>
                <c:pt idx="20">
                  <c:v>6.0652678171812316E-3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'Apertura '!$U$31</c:f>
              <c:strCache>
                <c:ptCount val="1"/>
                <c:pt idx="0">
                  <c:v>Porcentaje de 
Exportaciones del PIB a Unión Europea (9)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'!$A$32:$A$52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'!$U$32:$U$52</c:f>
              <c:numCache>
                <c:formatCode>0.0000%</c:formatCode>
                <c:ptCount val="21"/>
                <c:pt idx="0">
                  <c:v>4.2678616579904221E-3</c:v>
                </c:pt>
                <c:pt idx="1">
                  <c:v>4.1655285635866391E-3</c:v>
                </c:pt>
                <c:pt idx="2">
                  <c:v>4.2327582849376799E-3</c:v>
                </c:pt>
                <c:pt idx="3">
                  <c:v>5.4884592812824316E-3</c:v>
                </c:pt>
                <c:pt idx="4">
                  <c:v>3.1081747187290693E-3</c:v>
                </c:pt>
                <c:pt idx="5">
                  <c:v>1.4821332714901872E-3</c:v>
                </c:pt>
                <c:pt idx="6">
                  <c:v>1.7790292709065605E-3</c:v>
                </c:pt>
                <c:pt idx="7">
                  <c:v>1.3574472077529135E-3</c:v>
                </c:pt>
                <c:pt idx="8">
                  <c:v>2.1500902836252404E-3</c:v>
                </c:pt>
                <c:pt idx="9">
                  <c:v>2.0642920915288935E-3</c:v>
                </c:pt>
                <c:pt idx="10">
                  <c:v>3.5538177652440859E-3</c:v>
                </c:pt>
                <c:pt idx="11">
                  <c:v>2.8179759721004669E-3</c:v>
                </c:pt>
                <c:pt idx="12">
                  <c:v>2.0164033469040558E-3</c:v>
                </c:pt>
                <c:pt idx="13">
                  <c:v>2.2278838909206783E-3</c:v>
                </c:pt>
                <c:pt idx="14">
                  <c:v>1.5108443335372279E-3</c:v>
                </c:pt>
                <c:pt idx="15">
                  <c:v>1.7617744556450029E-3</c:v>
                </c:pt>
                <c:pt idx="16">
                  <c:v>1.5128801244082021E-3</c:v>
                </c:pt>
                <c:pt idx="17">
                  <c:v>1.2366269640310319E-3</c:v>
                </c:pt>
                <c:pt idx="18">
                  <c:v>1.4975347901013244E-3</c:v>
                </c:pt>
                <c:pt idx="19">
                  <c:v>1.4044252467177198E-3</c:v>
                </c:pt>
                <c:pt idx="20">
                  <c:v>1.5614681833180577E-3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'Apertura '!$V$31</c:f>
              <c:strCache>
                <c:ptCount val="1"/>
                <c:pt idx="0">
                  <c:v>Porcentaje de 
Exportaciones del PIB a Unión Europea (10)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'!$V$32:$V$52</c:f>
              <c:numCache>
                <c:formatCode>0.0000%</c:formatCode>
                <c:ptCount val="21"/>
                <c:pt idx="0">
                  <c:v>2.1277898418910475E-3</c:v>
                </c:pt>
                <c:pt idx="1">
                  <c:v>2.2044940205562555E-3</c:v>
                </c:pt>
                <c:pt idx="2">
                  <c:v>3.2567824438003317E-3</c:v>
                </c:pt>
                <c:pt idx="3">
                  <c:v>4.1863760320555244E-3</c:v>
                </c:pt>
                <c:pt idx="4">
                  <c:v>3.2884841746309017E-3</c:v>
                </c:pt>
                <c:pt idx="5">
                  <c:v>3.433636844155642E-3</c:v>
                </c:pt>
                <c:pt idx="6">
                  <c:v>3.7791409172780663E-3</c:v>
                </c:pt>
                <c:pt idx="7">
                  <c:v>2.6312534652343585E-3</c:v>
                </c:pt>
                <c:pt idx="8">
                  <c:v>4.0949900655660471E-3</c:v>
                </c:pt>
                <c:pt idx="9">
                  <c:v>2.5197670456559226E-3</c:v>
                </c:pt>
                <c:pt idx="10">
                  <c:v>1.9777045448219578E-3</c:v>
                </c:pt>
                <c:pt idx="11">
                  <c:v>3.1620294731461466E-3</c:v>
                </c:pt>
                <c:pt idx="12">
                  <c:v>2.4880927425265497E-3</c:v>
                </c:pt>
                <c:pt idx="13">
                  <c:v>4.9585785581847883E-3</c:v>
                </c:pt>
                <c:pt idx="14">
                  <c:v>7.6121685550232373E-3</c:v>
                </c:pt>
                <c:pt idx="15">
                  <c:v>5.956716638561196E-3</c:v>
                </c:pt>
                <c:pt idx="16">
                  <c:v>7.1384305454208295E-3</c:v>
                </c:pt>
                <c:pt idx="17">
                  <c:v>4.9868849569680599E-3</c:v>
                </c:pt>
                <c:pt idx="18">
                  <c:v>5.9700631057492881E-3</c:v>
                </c:pt>
                <c:pt idx="19">
                  <c:v>8.0640963659415719E-3</c:v>
                </c:pt>
                <c:pt idx="20">
                  <c:v>9.5187023369379935E-3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097752"/>
        <c:axId val="448097360"/>
      </c:lineChart>
      <c:catAx>
        <c:axId val="44809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8096968"/>
        <c:crosses val="autoZero"/>
        <c:auto val="1"/>
        <c:lblAlgn val="ctr"/>
        <c:lblOffset val="100"/>
        <c:noMultiLvlLbl val="0"/>
      </c:catAx>
      <c:valAx>
        <c:axId val="448096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1" i="0" baseline="0">
                    <a:effectLst/>
                  </a:rPr>
                  <a:t>Miles de dólares</a:t>
                </a:r>
                <a:endParaRPr lang="es-CO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8096576"/>
        <c:crosses val="autoZero"/>
        <c:crossBetween val="between"/>
      </c:valAx>
      <c:valAx>
        <c:axId val="44809736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1" i="0" baseline="0">
                    <a:effectLst/>
                  </a:rPr>
                  <a:t>Importaciones (%)</a:t>
                </a:r>
                <a:endParaRPr lang="es-CO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8097752"/>
        <c:crosses val="max"/>
        <c:crossBetween val="between"/>
      </c:valAx>
      <c:catAx>
        <c:axId val="4480977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8097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'Apertura '!$L$83</c:f>
              <c:strCache>
                <c:ptCount val="1"/>
                <c:pt idx="0">
                  <c:v>Pib Unión Europea
 (US$ Miles)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'Apertura '!$A$84:$A$104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'!$L$84:$L$104</c:f>
              <c:numCache>
                <c:formatCode>"$"\ #,##0</c:formatCode>
                <c:ptCount val="21"/>
                <c:pt idx="0">
                  <c:v>9610436328.499136</c:v>
                </c:pt>
                <c:pt idx="1">
                  <c:v>9824633811.4507504</c:v>
                </c:pt>
                <c:pt idx="2">
                  <c:v>9273326737.6625519</c:v>
                </c:pt>
                <c:pt idx="3">
                  <c:v>9589851317.9798145</c:v>
                </c:pt>
                <c:pt idx="4">
                  <c:v>9576747414.7538052</c:v>
                </c:pt>
                <c:pt idx="5">
                  <c:v>8899098560.6775208</c:v>
                </c:pt>
                <c:pt idx="6">
                  <c:v>9000492533.9822655</c:v>
                </c:pt>
                <c:pt idx="7">
                  <c:v>9810780862.3137131</c:v>
                </c:pt>
                <c:pt idx="8">
                  <c:v>11945411092.672791</c:v>
                </c:pt>
                <c:pt idx="9">
                  <c:v>13795083011.582952</c:v>
                </c:pt>
                <c:pt idx="10">
                  <c:v>14426312876.484968</c:v>
                </c:pt>
                <c:pt idx="11">
                  <c:v>15388308306.70085</c:v>
                </c:pt>
                <c:pt idx="12">
                  <c:v>17780815715.073456</c:v>
                </c:pt>
                <c:pt idx="13">
                  <c:v>19116323323.698418</c:v>
                </c:pt>
                <c:pt idx="14">
                  <c:v>17078416415.530706</c:v>
                </c:pt>
                <c:pt idx="15">
                  <c:v>16975514981.942307</c:v>
                </c:pt>
                <c:pt idx="16">
                  <c:v>18336368276.396313</c:v>
                </c:pt>
                <c:pt idx="17">
                  <c:v>17272908797.234131</c:v>
                </c:pt>
                <c:pt idx="18">
                  <c:v>18005490572.832581</c:v>
                </c:pt>
                <c:pt idx="19">
                  <c:v>18573805333.297714</c:v>
                </c:pt>
                <c:pt idx="20">
                  <c:v>16311897169.59499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8098536"/>
        <c:axId val="448098928"/>
      </c:barChart>
      <c:lineChart>
        <c:grouping val="standard"/>
        <c:varyColors val="0"/>
        <c:ser>
          <c:idx val="1"/>
          <c:order val="1"/>
          <c:tx>
            <c:strRef>
              <c:f>'Apertura '!$M$83</c:f>
              <c:strCache>
                <c:ptCount val="1"/>
                <c:pt idx="0">
                  <c:v>Porcentaje de 
Importaciones del PIB en Unión Europea (1)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'Apertura '!$M$84:$M$104</c:f>
              <c:numCache>
                <c:formatCode>0.00000000000000%</c:formatCode>
                <c:ptCount val="21"/>
                <c:pt idx="0">
                  <c:v>2.0571526145356094E-13</c:v>
                </c:pt>
                <c:pt idx="1">
                  <c:v>2.0478281212426289E-13</c:v>
                </c:pt>
                <c:pt idx="2">
                  <c:v>2.5153600007713653E-13</c:v>
                </c:pt>
                <c:pt idx="3">
                  <c:v>2.2845541941744327E-13</c:v>
                </c:pt>
                <c:pt idx="4">
                  <c:v>1.7314254069659273E-13</c:v>
                </c:pt>
                <c:pt idx="5">
                  <c:v>1.6532975615094048E-13</c:v>
                </c:pt>
                <c:pt idx="6">
                  <c:v>1.5335931114752923E-13</c:v>
                </c:pt>
                <c:pt idx="7">
                  <c:v>1.3020676436745311E-13</c:v>
                </c:pt>
                <c:pt idx="8">
                  <c:v>1.2010924888805759E-13</c:v>
                </c:pt>
                <c:pt idx="9">
                  <c:v>1.218597554352159E-13</c:v>
                </c:pt>
                <c:pt idx="10">
                  <c:v>1.4718087117471039E-13</c:v>
                </c:pt>
                <c:pt idx="11">
                  <c:v>1.603655987920007E-13</c:v>
                </c:pt>
                <c:pt idx="12">
                  <c:v>1.7398126692115148E-13</c:v>
                </c:pt>
                <c:pt idx="13">
                  <c:v>1.9097383436040873E-13</c:v>
                </c:pt>
                <c:pt idx="14">
                  <c:v>2.3578443369831998E-13</c:v>
                </c:pt>
                <c:pt idx="15">
                  <c:v>2.3822462354171805E-13</c:v>
                </c:pt>
                <c:pt idx="16">
                  <c:v>4.1695358965066394E-13</c:v>
                </c:pt>
                <c:pt idx="17">
                  <c:v>4.6301503179827124E-13</c:v>
                </c:pt>
                <c:pt idx="18">
                  <c:v>4.5771663080565989E-13</c:v>
                </c:pt>
                <c:pt idx="19">
                  <c:v>4.5503616175239741E-13</c:v>
                </c:pt>
                <c:pt idx="20">
                  <c:v>3.0868584430421721E-13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'Apertura '!$N$83</c:f>
              <c:strCache>
                <c:ptCount val="1"/>
                <c:pt idx="0">
                  <c:v>Porcentaje de 
Importaciones del PIB en Unión Europea (2)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'Apertura '!$N$84:$N$104</c:f>
              <c:numCache>
                <c:formatCode>0.00000000000000%</c:formatCode>
                <c:ptCount val="21"/>
                <c:pt idx="0">
                  <c:v>6.8724746455205584E-15</c:v>
                </c:pt>
                <c:pt idx="1">
                  <c:v>5.226100940287181E-15</c:v>
                </c:pt>
                <c:pt idx="2">
                  <c:v>7.6695435211125926E-15</c:v>
                </c:pt>
                <c:pt idx="3">
                  <c:v>1.0638223849073313E-14</c:v>
                </c:pt>
                <c:pt idx="4">
                  <c:v>9.0745170814588187E-15</c:v>
                </c:pt>
                <c:pt idx="5">
                  <c:v>7.2137213182087246E-15</c:v>
                </c:pt>
                <c:pt idx="6">
                  <c:v>5.1263596770726366E-15</c:v>
                </c:pt>
                <c:pt idx="7">
                  <c:v>5.567385590051664E-15</c:v>
                </c:pt>
                <c:pt idx="8">
                  <c:v>6.3306547939891366E-15</c:v>
                </c:pt>
                <c:pt idx="9">
                  <c:v>8.1785014925440318E-15</c:v>
                </c:pt>
                <c:pt idx="10">
                  <c:v>9.8596090503380816E-15</c:v>
                </c:pt>
                <c:pt idx="11">
                  <c:v>7.9230426483532866E-15</c:v>
                </c:pt>
                <c:pt idx="12">
                  <c:v>1.4146033738304278E-14</c:v>
                </c:pt>
                <c:pt idx="13">
                  <c:v>1.6153843329129063E-14</c:v>
                </c:pt>
                <c:pt idx="14">
                  <c:v>8.5637853324034402E-15</c:v>
                </c:pt>
                <c:pt idx="15">
                  <c:v>5.4181330638769419E-15</c:v>
                </c:pt>
                <c:pt idx="16">
                  <c:v>1.2694280049972153E-14</c:v>
                </c:pt>
                <c:pt idx="17">
                  <c:v>1.0966379561404944E-14</c:v>
                </c:pt>
                <c:pt idx="18">
                  <c:v>1.0934674520730187E-14</c:v>
                </c:pt>
                <c:pt idx="19">
                  <c:v>1.3201162691224691E-14</c:v>
                </c:pt>
                <c:pt idx="20">
                  <c:v>1.7845967637817554E-14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'Apertura '!$O$83</c:f>
              <c:strCache>
                <c:ptCount val="1"/>
                <c:pt idx="0">
                  <c:v>Porcentaje de 
Importaciones del PIB en Unión Europea (3)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'Apertura '!$O$84:$O$104</c:f>
              <c:numCache>
                <c:formatCode>0.00000000000000%</c:formatCode>
                <c:ptCount val="21"/>
                <c:pt idx="0">
                  <c:v>1.0608152274801178E-14</c:v>
                </c:pt>
                <c:pt idx="1">
                  <c:v>4.2960986444916083E-15</c:v>
                </c:pt>
                <c:pt idx="2">
                  <c:v>3.3032276190153011E-15</c:v>
                </c:pt>
                <c:pt idx="3">
                  <c:v>3.1951382752464583E-15</c:v>
                </c:pt>
                <c:pt idx="4">
                  <c:v>4.29799661799456E-15</c:v>
                </c:pt>
                <c:pt idx="5">
                  <c:v>2.8418413199453984E-15</c:v>
                </c:pt>
                <c:pt idx="6">
                  <c:v>2.974946526415591E-15</c:v>
                </c:pt>
                <c:pt idx="7">
                  <c:v>2.8791587944344781E-15</c:v>
                </c:pt>
                <c:pt idx="8">
                  <c:v>2.453024996182327E-15</c:v>
                </c:pt>
                <c:pt idx="9">
                  <c:v>5.2264277017733447E-15</c:v>
                </c:pt>
                <c:pt idx="10">
                  <c:v>6.2030773743903449E-15</c:v>
                </c:pt>
                <c:pt idx="11">
                  <c:v>1.5843960631711024E-14</c:v>
                </c:pt>
                <c:pt idx="12">
                  <c:v>1.4547911701301345E-14</c:v>
                </c:pt>
                <c:pt idx="13">
                  <c:v>1.4809979157918243E-14</c:v>
                </c:pt>
                <c:pt idx="14">
                  <c:v>6.4884206066805022E-15</c:v>
                </c:pt>
                <c:pt idx="15">
                  <c:v>1.6746731648636717E-14</c:v>
                </c:pt>
                <c:pt idx="16">
                  <c:v>2.3412012702243216E-14</c:v>
                </c:pt>
                <c:pt idx="17">
                  <c:v>2.206570245198254E-14</c:v>
                </c:pt>
                <c:pt idx="18">
                  <c:v>2.6780628389406984E-14</c:v>
                </c:pt>
                <c:pt idx="19">
                  <c:v>1.9015125584784704E-14</c:v>
                </c:pt>
                <c:pt idx="20">
                  <c:v>2.4935189927395739E-14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'Apertura '!$P$83</c:f>
              <c:strCache>
                <c:ptCount val="1"/>
                <c:pt idx="0">
                  <c:v>Porcentaje de 
Importaciones del PIB en Unión Europea (4)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'Apertura '!$P$84:$P$104</c:f>
              <c:numCache>
                <c:formatCode>0.00000000000000%</c:formatCode>
                <c:ptCount val="21"/>
                <c:pt idx="0">
                  <c:v>1.1695580216965392E-14</c:v>
                </c:pt>
                <c:pt idx="1">
                  <c:v>1.0161237448223893E-14</c:v>
                </c:pt>
                <c:pt idx="2">
                  <c:v>9.4358256185046015E-15</c:v>
                </c:pt>
                <c:pt idx="3">
                  <c:v>8.7232425432037437E-15</c:v>
                </c:pt>
                <c:pt idx="4">
                  <c:v>7.8912646149123468E-15</c:v>
                </c:pt>
                <c:pt idx="5">
                  <c:v>1.0090552586616531E-14</c:v>
                </c:pt>
                <c:pt idx="6">
                  <c:v>1.0513841063999094E-14</c:v>
                </c:pt>
                <c:pt idx="7">
                  <c:v>8.7979426114349165E-15</c:v>
                </c:pt>
                <c:pt idx="8">
                  <c:v>8.2061437852170817E-15</c:v>
                </c:pt>
                <c:pt idx="9">
                  <c:v>6.9863948567092291E-15</c:v>
                </c:pt>
                <c:pt idx="10">
                  <c:v>5.6369284859024894E-15</c:v>
                </c:pt>
                <c:pt idx="11">
                  <c:v>6.6823145176538222E-15</c:v>
                </c:pt>
                <c:pt idx="12">
                  <c:v>5.6733178396581377E-15</c:v>
                </c:pt>
                <c:pt idx="13">
                  <c:v>4.5488663027685389E-15</c:v>
                </c:pt>
                <c:pt idx="14">
                  <c:v>4.0343095825526497E-15</c:v>
                </c:pt>
                <c:pt idx="15">
                  <c:v>5.7990079891371012E-15</c:v>
                </c:pt>
                <c:pt idx="16">
                  <c:v>6.0731216411784257E-15</c:v>
                </c:pt>
                <c:pt idx="17">
                  <c:v>5.5031315290231224E-15</c:v>
                </c:pt>
                <c:pt idx="18">
                  <c:v>5.0550126713754551E-15</c:v>
                </c:pt>
                <c:pt idx="19">
                  <c:v>6.4838831805834385E-15</c:v>
                </c:pt>
                <c:pt idx="20">
                  <c:v>5.7465932396095063E-15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'Apertura '!$Q$83</c:f>
              <c:strCache>
                <c:ptCount val="1"/>
                <c:pt idx="0">
                  <c:v>Porcentaje de 
Importaciones del PIB en Unión Europea (5)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'Apertura '!$Q$84:$Q$104</c:f>
              <c:numCache>
                <c:formatCode>0.00000000000000%</c:formatCode>
                <c:ptCount val="21"/>
                <c:pt idx="0">
                  <c:v>1.561465940469276E-15</c:v>
                </c:pt>
                <c:pt idx="1">
                  <c:v>1.3673950864552632E-15</c:v>
                </c:pt>
                <c:pt idx="2">
                  <c:v>1.3207084519365366E-15</c:v>
                </c:pt>
                <c:pt idx="3">
                  <c:v>9.311256977737008E-16</c:v>
                </c:pt>
                <c:pt idx="4">
                  <c:v>1.1784881140973622E-15</c:v>
                </c:pt>
                <c:pt idx="5">
                  <c:v>1.2748996904172087E-15</c:v>
                </c:pt>
                <c:pt idx="6">
                  <c:v>1.3848816554136992E-15</c:v>
                </c:pt>
                <c:pt idx="7">
                  <c:v>1.1096471476412729E-15</c:v>
                </c:pt>
                <c:pt idx="8">
                  <c:v>1.592788214017238E-15</c:v>
                </c:pt>
                <c:pt idx="9">
                  <c:v>1.6400450059636058E-15</c:v>
                </c:pt>
                <c:pt idx="10">
                  <c:v>2.1057865762441378E-15</c:v>
                </c:pt>
                <c:pt idx="11">
                  <c:v>2.0939009251568664E-15</c:v>
                </c:pt>
                <c:pt idx="12">
                  <c:v>1.8723115707103242E-15</c:v>
                </c:pt>
                <c:pt idx="13">
                  <c:v>1.603922808837909E-15</c:v>
                </c:pt>
                <c:pt idx="14">
                  <c:v>1.4997746498737109E-15</c:v>
                </c:pt>
                <c:pt idx="15">
                  <c:v>1.6300787357223308E-15</c:v>
                </c:pt>
                <c:pt idx="16">
                  <c:v>1.8210661727919086E-15</c:v>
                </c:pt>
                <c:pt idx="17">
                  <c:v>1.9898468407072035E-15</c:v>
                </c:pt>
                <c:pt idx="18">
                  <c:v>2.5294001746732345E-15</c:v>
                </c:pt>
                <c:pt idx="19">
                  <c:v>2.0221549287300253E-15</c:v>
                </c:pt>
                <c:pt idx="20">
                  <c:v>2.1358237878632379E-15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'Apertura '!$R$83</c:f>
              <c:strCache>
                <c:ptCount val="1"/>
                <c:pt idx="0">
                  <c:v>Porcentaje de 
Importaciones del PIB en Unión Europea (6)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'!$R$84:$R$104</c:f>
              <c:numCache>
                <c:formatCode>0.00000000000000%</c:formatCode>
                <c:ptCount val="21"/>
                <c:pt idx="0">
                  <c:v>9.6176694627178084E-19</c:v>
                </c:pt>
                <c:pt idx="1">
                  <c:v>5.7029097547327827E-18</c:v>
                </c:pt>
                <c:pt idx="2">
                  <c:v>1.9428949836120424E-17</c:v>
                </c:pt>
                <c:pt idx="3">
                  <c:v>7.4926813375388813E-17</c:v>
                </c:pt>
                <c:pt idx="4">
                  <c:v>2.0965155632139171E-17</c:v>
                </c:pt>
                <c:pt idx="5">
                  <c:v>1.6835716446834528E-16</c:v>
                </c:pt>
                <c:pt idx="6">
                  <c:v>1.5514406514175231E-16</c:v>
                </c:pt>
                <c:pt idx="7">
                  <c:v>4.2750623613571089E-17</c:v>
                </c:pt>
                <c:pt idx="8">
                  <c:v>3.2164150485844178E-17</c:v>
                </c:pt>
                <c:pt idx="9">
                  <c:v>1.4752567985935401E-16</c:v>
                </c:pt>
                <c:pt idx="10">
                  <c:v>1.1394595514973495E-17</c:v>
                </c:pt>
                <c:pt idx="11">
                  <c:v>5.1922471533279285E-17</c:v>
                </c:pt>
                <c:pt idx="12">
                  <c:v>3.7059829569088901E-17</c:v>
                </c:pt>
                <c:pt idx="13">
                  <c:v>3.5385099349173965E-17</c:v>
                </c:pt>
                <c:pt idx="14">
                  <c:v>3.0679600921518933E-17</c:v>
                </c:pt>
                <c:pt idx="15">
                  <c:v>6.1575981707295496E-17</c:v>
                </c:pt>
                <c:pt idx="16">
                  <c:v>6.7026467917426792E-17</c:v>
                </c:pt>
                <c:pt idx="17">
                  <c:v>5.7472890736212449E-17</c:v>
                </c:pt>
                <c:pt idx="18">
                  <c:v>1.5962508704631472E-16</c:v>
                </c:pt>
                <c:pt idx="19">
                  <c:v>1.7294065175979161E-16</c:v>
                </c:pt>
                <c:pt idx="20">
                  <c:v>5.0741001576614932E-17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'Apertura '!$S$83</c:f>
              <c:strCache>
                <c:ptCount val="1"/>
                <c:pt idx="0">
                  <c:v>Porcentaje de 
Importaciones del PIB en Unión Europea (7)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'!$S$84:$S$104</c:f>
              <c:numCache>
                <c:formatCode>0.00000000000000%</c:formatCode>
                <c:ptCount val="21"/>
                <c:pt idx="0">
                  <c:v>1.7556304441626703E-14</c:v>
                </c:pt>
                <c:pt idx="1">
                  <c:v>1.7657341670873289E-14</c:v>
                </c:pt>
                <c:pt idx="2">
                  <c:v>1.4474710187320962E-14</c:v>
                </c:pt>
                <c:pt idx="3">
                  <c:v>9.6951822209883925E-15</c:v>
                </c:pt>
                <c:pt idx="4">
                  <c:v>1.2999023009442115E-14</c:v>
                </c:pt>
                <c:pt idx="5">
                  <c:v>1.8128780898423647E-14</c:v>
                </c:pt>
                <c:pt idx="6">
                  <c:v>1.9921329674240393E-14</c:v>
                </c:pt>
                <c:pt idx="7">
                  <c:v>1.8749711015012778E-14</c:v>
                </c:pt>
                <c:pt idx="8">
                  <c:v>1.9868009996372335E-14</c:v>
                </c:pt>
                <c:pt idx="9">
                  <c:v>2.5023932346775223E-14</c:v>
                </c:pt>
                <c:pt idx="10">
                  <c:v>2.3844237744260906E-14</c:v>
                </c:pt>
                <c:pt idx="11">
                  <c:v>3.4469534365192364E-14</c:v>
                </c:pt>
                <c:pt idx="12">
                  <c:v>4.4190572670628115E-14</c:v>
                </c:pt>
                <c:pt idx="13">
                  <c:v>2.3480784322346264E-14</c:v>
                </c:pt>
                <c:pt idx="14">
                  <c:v>1.9512850482844044E-14</c:v>
                </c:pt>
                <c:pt idx="15">
                  <c:v>2.6569722360693497E-14</c:v>
                </c:pt>
                <c:pt idx="16">
                  <c:v>2.6086025476251281E-14</c:v>
                </c:pt>
                <c:pt idx="17">
                  <c:v>2.3981675574314976E-14</c:v>
                </c:pt>
                <c:pt idx="18">
                  <c:v>1.104241743349076E-14</c:v>
                </c:pt>
                <c:pt idx="19">
                  <c:v>8.3928597938160236E-15</c:v>
                </c:pt>
                <c:pt idx="20">
                  <c:v>6.6794928797791871E-15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'Apertura '!$T$83</c:f>
              <c:strCache>
                <c:ptCount val="1"/>
                <c:pt idx="0">
                  <c:v>Porcentaje de 
Importaciones del PIB en Unión Europea (8)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'!$T$84:$T$104</c:f>
              <c:numCache>
                <c:formatCode>0.00000000000000%</c:formatCode>
                <c:ptCount val="21"/>
                <c:pt idx="0">
                  <c:v>6.9224723754441323E-16</c:v>
                </c:pt>
                <c:pt idx="1">
                  <c:v>8.0749116478556386E-16</c:v>
                </c:pt>
                <c:pt idx="2">
                  <c:v>5.2192316057872101E-16</c:v>
                </c:pt>
                <c:pt idx="3">
                  <c:v>3.6083208021299625E-16</c:v>
                </c:pt>
                <c:pt idx="4">
                  <c:v>3.4895281824511922E-16</c:v>
                </c:pt>
                <c:pt idx="5">
                  <c:v>3.9977419912170797E-16</c:v>
                </c:pt>
                <c:pt idx="6">
                  <c:v>6.4934890817737513E-16</c:v>
                </c:pt>
                <c:pt idx="7">
                  <c:v>5.7439831539270633E-16</c:v>
                </c:pt>
                <c:pt idx="8">
                  <c:v>6.5702410231943824E-16</c:v>
                </c:pt>
                <c:pt idx="9">
                  <c:v>7.5851366687784138E-16</c:v>
                </c:pt>
                <c:pt idx="10">
                  <c:v>6.2823079449308677E-16</c:v>
                </c:pt>
                <c:pt idx="11">
                  <c:v>6.9432804354117416E-16</c:v>
                </c:pt>
                <c:pt idx="12">
                  <c:v>1.9848577008804683E-15</c:v>
                </c:pt>
                <c:pt idx="13">
                  <c:v>8.9524767447221648E-16</c:v>
                </c:pt>
                <c:pt idx="14">
                  <c:v>8.929835547358674E-16</c:v>
                </c:pt>
                <c:pt idx="15">
                  <c:v>1.3122162139820556E-15</c:v>
                </c:pt>
                <c:pt idx="16">
                  <c:v>1.6881009659827463E-15</c:v>
                </c:pt>
                <c:pt idx="17">
                  <c:v>9.6869671439933088E-16</c:v>
                </c:pt>
                <c:pt idx="18">
                  <c:v>1.3770527328708816E-15</c:v>
                </c:pt>
                <c:pt idx="19">
                  <c:v>1.6392883662571528E-15</c:v>
                </c:pt>
                <c:pt idx="20">
                  <c:v>9.2263216494845501E-16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'Apertura '!$U$83</c:f>
              <c:strCache>
                <c:ptCount val="1"/>
                <c:pt idx="0">
                  <c:v>Porcentaje de 
Importaciones del PIB en Unión Europea (9)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'!$U$84:$U$104</c:f>
              <c:numCache>
                <c:formatCode>0.00000000000000%</c:formatCode>
                <c:ptCount val="21"/>
                <c:pt idx="0">
                  <c:v>5.8998153738202668E-17</c:v>
                </c:pt>
                <c:pt idx="1">
                  <c:v>3.3303531335554676E-17</c:v>
                </c:pt>
                <c:pt idx="2">
                  <c:v>1.4987393837374079E-17</c:v>
                </c:pt>
                <c:pt idx="3">
                  <c:v>3.130757610778549E-17</c:v>
                </c:pt>
                <c:pt idx="4">
                  <c:v>1.3423451035364367E-17</c:v>
                </c:pt>
                <c:pt idx="5">
                  <c:v>4.212314286037761E-17</c:v>
                </c:pt>
                <c:pt idx="6">
                  <c:v>1.8572028071672792E-16</c:v>
                </c:pt>
                <c:pt idx="7">
                  <c:v>2.7667593824533268E-16</c:v>
                </c:pt>
                <c:pt idx="8">
                  <c:v>6.8101800238502982E-17</c:v>
                </c:pt>
                <c:pt idx="9">
                  <c:v>9.8503937878375473E-17</c:v>
                </c:pt>
                <c:pt idx="10">
                  <c:v>5.9633324700885947E-17</c:v>
                </c:pt>
                <c:pt idx="11">
                  <c:v>3.0661336554749368E-16</c:v>
                </c:pt>
                <c:pt idx="12">
                  <c:v>7.9229210997656414E-17</c:v>
                </c:pt>
                <c:pt idx="13">
                  <c:v>4.7450280299219646E-16</c:v>
                </c:pt>
                <c:pt idx="14">
                  <c:v>4.4429294938023737E-16</c:v>
                </c:pt>
                <c:pt idx="15">
                  <c:v>4.9858151631943014E-16</c:v>
                </c:pt>
                <c:pt idx="16">
                  <c:v>7.9030742519794235E-16</c:v>
                </c:pt>
                <c:pt idx="17">
                  <c:v>9.4668281943446613E-16</c:v>
                </c:pt>
                <c:pt idx="18">
                  <c:v>1.0876141875049864E-15</c:v>
                </c:pt>
                <c:pt idx="19">
                  <c:v>1.2370019275915777E-15</c:v>
                </c:pt>
                <c:pt idx="20">
                  <c:v>1.0889461118667066E-15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'Apertura '!$V$83</c:f>
              <c:strCache>
                <c:ptCount val="1"/>
                <c:pt idx="0">
                  <c:v>Porcentaje de 
Importaciones del PIB en Unión Europea (10)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'!$V$84:$V$104</c:f>
              <c:numCache>
                <c:formatCode>0.00000000000000%</c:formatCode>
                <c:ptCount val="21"/>
                <c:pt idx="0">
                  <c:v>2.3610207928554658E-16</c:v>
                </c:pt>
                <c:pt idx="1">
                  <c:v>2.529188413214841E-16</c:v>
                </c:pt>
                <c:pt idx="2">
                  <c:v>3.3488337981098381E-16</c:v>
                </c:pt>
                <c:pt idx="3">
                  <c:v>7.2144851578965449E-16</c:v>
                </c:pt>
                <c:pt idx="4">
                  <c:v>1.9648936309012747E-16</c:v>
                </c:pt>
                <c:pt idx="5">
                  <c:v>2.5193776478741531E-16</c:v>
                </c:pt>
                <c:pt idx="6">
                  <c:v>2.0830815568383807E-16</c:v>
                </c:pt>
                <c:pt idx="7">
                  <c:v>1.4205260718373958E-16</c:v>
                </c:pt>
                <c:pt idx="8">
                  <c:v>1.7015094618608241E-16</c:v>
                </c:pt>
                <c:pt idx="9">
                  <c:v>1.8718089610855495E-16</c:v>
                </c:pt>
                <c:pt idx="10">
                  <c:v>1.8393646545163123E-16</c:v>
                </c:pt>
                <c:pt idx="11">
                  <c:v>2.1046504498416539E-16</c:v>
                </c:pt>
                <c:pt idx="12">
                  <c:v>2.3624377347541988E-16</c:v>
                </c:pt>
                <c:pt idx="13">
                  <c:v>2.9733233236088311E-16</c:v>
                </c:pt>
                <c:pt idx="14">
                  <c:v>4.0965449194913512E-16</c:v>
                </c:pt>
                <c:pt idx="15">
                  <c:v>4.2316512975549702E-16</c:v>
                </c:pt>
                <c:pt idx="16">
                  <c:v>3.0449819265395532E-16</c:v>
                </c:pt>
                <c:pt idx="17">
                  <c:v>3.4680678687768109E-16</c:v>
                </c:pt>
                <c:pt idx="18">
                  <c:v>6.1245240474806887E-16</c:v>
                </c:pt>
                <c:pt idx="19">
                  <c:v>6.4876877859796886E-16</c:v>
                </c:pt>
                <c:pt idx="20">
                  <c:v>7.3496037127713617E-16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099712"/>
        <c:axId val="448099320"/>
      </c:lineChart>
      <c:catAx>
        <c:axId val="448098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8098928"/>
        <c:crosses val="autoZero"/>
        <c:auto val="1"/>
        <c:lblAlgn val="ctr"/>
        <c:lblOffset val="100"/>
        <c:noMultiLvlLbl val="0"/>
      </c:catAx>
      <c:valAx>
        <c:axId val="448098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1" i="0" baseline="0">
                    <a:effectLst/>
                  </a:rPr>
                  <a:t>Miles de dólares</a:t>
                </a:r>
                <a:endParaRPr lang="es-CO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8098536"/>
        <c:crosses val="autoZero"/>
        <c:crossBetween val="between"/>
      </c:valAx>
      <c:valAx>
        <c:axId val="4480993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1" i="0" baseline="0">
                    <a:effectLst/>
                  </a:rPr>
                  <a:t>Importaciones (%)</a:t>
                </a:r>
                <a:endParaRPr lang="es-CO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000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8099712"/>
        <c:crosses val="max"/>
        <c:crossBetween val="between"/>
      </c:valAx>
      <c:catAx>
        <c:axId val="448099712"/>
        <c:scaling>
          <c:orientation val="minMax"/>
        </c:scaling>
        <c:delete val="1"/>
        <c:axPos val="b"/>
        <c:majorTickMark val="none"/>
        <c:minorTickMark val="none"/>
        <c:tickLblPos val="nextTo"/>
        <c:crossAx val="4480993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'Apertura '!$L$108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'Apertura '!$A$109:$A$129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'!$L$109:$L$129</c:f>
              <c:numCache>
                <c:formatCode>"$"\ #,##0</c:formatCode>
                <c:ptCount val="21"/>
                <c:pt idx="0">
                  <c:v>92507.277798198498</c:v>
                </c:pt>
                <c:pt idx="1">
                  <c:v>97160.111573336981</c:v>
                </c:pt>
                <c:pt idx="2">
                  <c:v>106659.5079635281</c:v>
                </c:pt>
                <c:pt idx="3">
                  <c:v>98443.743190849113</c:v>
                </c:pt>
                <c:pt idx="4">
                  <c:v>86186.156584381664</c:v>
                </c:pt>
                <c:pt idx="5">
                  <c:v>99886.577575544405</c:v>
                </c:pt>
                <c:pt idx="6">
                  <c:v>98203.544965267793</c:v>
                </c:pt>
                <c:pt idx="7">
                  <c:v>97933.392356425305</c:v>
                </c:pt>
                <c:pt idx="8">
                  <c:v>94684.582573316715</c:v>
                </c:pt>
                <c:pt idx="9">
                  <c:v>117074.86551527939</c:v>
                </c:pt>
                <c:pt idx="10">
                  <c:v>146566.26631057015</c:v>
                </c:pt>
                <c:pt idx="11">
                  <c:v>162590.1460964143</c:v>
                </c:pt>
                <c:pt idx="12">
                  <c:v>207416.49464237894</c:v>
                </c:pt>
                <c:pt idx="13">
                  <c:v>243982.43787084011</c:v>
                </c:pt>
                <c:pt idx="14">
                  <c:v>233821.6705442575</c:v>
                </c:pt>
                <c:pt idx="15">
                  <c:v>287018.18463752925</c:v>
                </c:pt>
                <c:pt idx="16">
                  <c:v>335415.15670218616</c:v>
                </c:pt>
                <c:pt idx="17">
                  <c:v>369659.70037551981</c:v>
                </c:pt>
                <c:pt idx="18">
                  <c:v>380191.88186037214</c:v>
                </c:pt>
                <c:pt idx="19">
                  <c:v>378416.02053371473</c:v>
                </c:pt>
                <c:pt idx="20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8100496"/>
        <c:axId val="448100888"/>
      </c:barChart>
      <c:lineChart>
        <c:grouping val="standard"/>
        <c:varyColors val="0"/>
        <c:ser>
          <c:idx val="1"/>
          <c:order val="1"/>
          <c:tx>
            <c:strRef>
              <c:f>'Apertura '!$M$108</c:f>
              <c:strCache>
                <c:ptCount val="1"/>
                <c:pt idx="0">
                  <c:v>Porcentaje de 
Intercambio Comercial del PIB Colombia (1)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'Apertura '!$M$109:$M$129</c:f>
              <c:numCache>
                <c:formatCode>0.00%</c:formatCode>
                <c:ptCount val="21"/>
                <c:pt idx="0">
                  <c:v>2.2256900765056306E-2</c:v>
                </c:pt>
                <c:pt idx="1">
                  <c:v>2.1578752309454476E-2</c:v>
                </c:pt>
                <c:pt idx="2">
                  <c:v>2.2841092149356795E-2</c:v>
                </c:pt>
                <c:pt idx="3">
                  <c:v>2.3312045942329888E-2</c:v>
                </c:pt>
                <c:pt idx="4">
                  <c:v>1.9923175392081084E-2</c:v>
                </c:pt>
                <c:pt idx="5">
                  <c:v>1.5672600633613889E-2</c:v>
                </c:pt>
                <c:pt idx="6">
                  <c:v>1.507922021067299E-2</c:v>
                </c:pt>
                <c:pt idx="7">
                  <c:v>1.378577684806833E-2</c:v>
                </c:pt>
                <c:pt idx="8">
                  <c:v>1.6116004586263319E-2</c:v>
                </c:pt>
                <c:pt idx="9">
                  <c:v>1.4972655687323656E-2</c:v>
                </c:pt>
                <c:pt idx="10">
                  <c:v>1.5146652568032958E-2</c:v>
                </c:pt>
                <c:pt idx="11">
                  <c:v>1.5817696980694931E-2</c:v>
                </c:pt>
                <c:pt idx="12">
                  <c:v>1.5340086642993068E-2</c:v>
                </c:pt>
                <c:pt idx="13">
                  <c:v>1.5527740103185464E-2</c:v>
                </c:pt>
                <c:pt idx="14">
                  <c:v>1.7540958968658472E-2</c:v>
                </c:pt>
                <c:pt idx="15">
                  <c:v>1.4396726420726242E-2</c:v>
                </c:pt>
                <c:pt idx="16">
                  <c:v>2.3122670627810211E-2</c:v>
                </c:pt>
                <c:pt idx="17">
                  <c:v>2.1972488301399626E-2</c:v>
                </c:pt>
                <c:pt idx="18">
                  <c:v>2.2039923861597307E-2</c:v>
                </c:pt>
                <c:pt idx="19">
                  <c:v>2.2800418953804018E-2</c:v>
                </c:pt>
                <c:pt idx="20">
                  <c:v>1.7868320724096491E-2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'Apertura '!$N$108</c:f>
              <c:strCache>
                <c:ptCount val="1"/>
                <c:pt idx="0">
                  <c:v>Porcentaje de 
Intercambio Comercial del PIB Colombia (2)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'Apertura '!$N$109:$N$129</c:f>
              <c:numCache>
                <c:formatCode>0.00%</c:formatCode>
                <c:ptCount val="21"/>
                <c:pt idx="0">
                  <c:v>2.1098523450854469E-3</c:v>
                </c:pt>
                <c:pt idx="1">
                  <c:v>1.8746728781030388E-3</c:v>
                </c:pt>
                <c:pt idx="2">
                  <c:v>2.1824630681738992E-3</c:v>
                </c:pt>
                <c:pt idx="3">
                  <c:v>2.6975516106206433E-3</c:v>
                </c:pt>
                <c:pt idx="4">
                  <c:v>2.687116088919183E-3</c:v>
                </c:pt>
                <c:pt idx="5">
                  <c:v>2.3256302261864129E-3</c:v>
                </c:pt>
                <c:pt idx="6">
                  <c:v>2.2037636836485033E-3</c:v>
                </c:pt>
                <c:pt idx="7">
                  <c:v>2.2729052332822195E-3</c:v>
                </c:pt>
                <c:pt idx="8">
                  <c:v>2.6026709449680548E-3</c:v>
                </c:pt>
                <c:pt idx="9">
                  <c:v>2.7254173096475372E-3</c:v>
                </c:pt>
                <c:pt idx="10">
                  <c:v>2.5886426839587004E-3</c:v>
                </c:pt>
                <c:pt idx="11">
                  <c:v>2.6958880444087788E-3</c:v>
                </c:pt>
                <c:pt idx="12">
                  <c:v>2.9785424445880715E-3</c:v>
                </c:pt>
                <c:pt idx="13">
                  <c:v>2.8080506817572152E-3</c:v>
                </c:pt>
                <c:pt idx="14">
                  <c:v>1.9239257676711015E-3</c:v>
                </c:pt>
                <c:pt idx="15">
                  <c:v>1.5367742589447275E-3</c:v>
                </c:pt>
                <c:pt idx="16">
                  <c:v>2.0142283659526608E-3</c:v>
                </c:pt>
                <c:pt idx="17">
                  <c:v>1.8002284325934869E-3</c:v>
                </c:pt>
                <c:pt idx="18">
                  <c:v>1.8440105179770125E-3</c:v>
                </c:pt>
                <c:pt idx="19">
                  <c:v>2.1552903358840088E-3</c:v>
                </c:pt>
                <c:pt idx="20">
                  <c:v>2.7343280178289517E-3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'Apertura '!$O$108</c:f>
              <c:strCache>
                <c:ptCount val="1"/>
                <c:pt idx="0">
                  <c:v>Porcentaje de 
Intercambio Comercial del PIB Colombia (3)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'Apertura '!$O$109:$O$129</c:f>
              <c:numCache>
                <c:formatCode>0.00%</c:formatCode>
                <c:ptCount val="21"/>
                <c:pt idx="0">
                  <c:v>4.5192610349208814E-3</c:v>
                </c:pt>
                <c:pt idx="1">
                  <c:v>3.8099793012340011E-3</c:v>
                </c:pt>
                <c:pt idx="2">
                  <c:v>3.2275212174962763E-3</c:v>
                </c:pt>
                <c:pt idx="3">
                  <c:v>3.9320225791249826E-3</c:v>
                </c:pt>
                <c:pt idx="4">
                  <c:v>3.0297574732241835E-3</c:v>
                </c:pt>
                <c:pt idx="5">
                  <c:v>2.6247825620185294E-3</c:v>
                </c:pt>
                <c:pt idx="6">
                  <c:v>2.4381696310930832E-3</c:v>
                </c:pt>
                <c:pt idx="7">
                  <c:v>2.345330713798464E-3</c:v>
                </c:pt>
                <c:pt idx="8">
                  <c:v>2.5265142486609608E-3</c:v>
                </c:pt>
                <c:pt idx="9">
                  <c:v>2.6266136514149314E-3</c:v>
                </c:pt>
                <c:pt idx="10">
                  <c:v>2.5039288796669923E-3</c:v>
                </c:pt>
                <c:pt idx="11">
                  <c:v>3.2678896461839006E-3</c:v>
                </c:pt>
                <c:pt idx="12">
                  <c:v>2.6444921072729826E-3</c:v>
                </c:pt>
                <c:pt idx="13">
                  <c:v>2.5644373851663148E-3</c:v>
                </c:pt>
                <c:pt idx="14">
                  <c:v>1.6878716420140321E-3</c:v>
                </c:pt>
                <c:pt idx="15">
                  <c:v>2.0737641057540618E-3</c:v>
                </c:pt>
                <c:pt idx="16">
                  <c:v>2.524627081035187E-3</c:v>
                </c:pt>
                <c:pt idx="17">
                  <c:v>2.3549878607693926E-3</c:v>
                </c:pt>
                <c:pt idx="18">
                  <c:v>2.6437807353528538E-3</c:v>
                </c:pt>
                <c:pt idx="19">
                  <c:v>2.1441207744208371E-3</c:v>
                </c:pt>
                <c:pt idx="20">
                  <c:v>3.2880583137106321E-3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'Apertura '!$P$108</c:f>
              <c:strCache>
                <c:ptCount val="1"/>
                <c:pt idx="0">
                  <c:v>Porcentaje de 
Intercambio Comercial del PIB Colombia (4)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'Apertura '!$P$109:$P$129</c:f>
              <c:numCache>
                <c:formatCode>0.00%</c:formatCode>
                <c:ptCount val="21"/>
                <c:pt idx="0">
                  <c:v>1.9003052752615255E-3</c:v>
                </c:pt>
                <c:pt idx="1">
                  <c:v>1.616642554814692E-3</c:v>
                </c:pt>
                <c:pt idx="2">
                  <c:v>1.4150039961895182E-3</c:v>
                </c:pt>
                <c:pt idx="3">
                  <c:v>1.5280365630589196E-3</c:v>
                </c:pt>
                <c:pt idx="4">
                  <c:v>1.4962822582039752E-3</c:v>
                </c:pt>
                <c:pt idx="5">
                  <c:v>1.5372031330623266E-3</c:v>
                </c:pt>
                <c:pt idx="6">
                  <c:v>1.6475460234884891E-3</c:v>
                </c:pt>
                <c:pt idx="7">
                  <c:v>1.524561249309202E-3</c:v>
                </c:pt>
                <c:pt idx="8">
                  <c:v>1.5944743156373785E-3</c:v>
                </c:pt>
                <c:pt idx="9">
                  <c:v>1.3007075714310853E-3</c:v>
                </c:pt>
                <c:pt idx="10">
                  <c:v>9.5058067935481147E-4</c:v>
                </c:pt>
                <c:pt idx="11">
                  <c:v>1.0371114304799727E-3</c:v>
                </c:pt>
                <c:pt idx="12">
                  <c:v>9.6596023544534256E-4</c:v>
                </c:pt>
                <c:pt idx="13">
                  <c:v>8.308251477809615E-4</c:v>
                </c:pt>
                <c:pt idx="14">
                  <c:v>7.0009575082997076E-4</c:v>
                </c:pt>
                <c:pt idx="15">
                  <c:v>6.7985423378810392E-4</c:v>
                </c:pt>
                <c:pt idx="16">
                  <c:v>7.2184989605278004E-4</c:v>
                </c:pt>
                <c:pt idx="17">
                  <c:v>5.7807489099547893E-4</c:v>
                </c:pt>
                <c:pt idx="18">
                  <c:v>5.795617200498852E-4</c:v>
                </c:pt>
                <c:pt idx="19">
                  <c:v>6.8751825208948983E-4</c:v>
                </c:pt>
                <c:pt idx="20">
                  <c:v>7.393270916737798E-4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'Apertura '!$Q$108</c:f>
              <c:strCache>
                <c:ptCount val="1"/>
                <c:pt idx="0">
                  <c:v>Porcentaje de 
Intercambio Comercial del PIB Colombia (5)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'Apertura '!$Q$109:$Q$129</c:f>
              <c:numCache>
                <c:formatCode>0.00%</c:formatCode>
                <c:ptCount val="21"/>
                <c:pt idx="0">
                  <c:v>2.484402811002138E-3</c:v>
                </c:pt>
                <c:pt idx="1">
                  <c:v>2.4954534538280245E-3</c:v>
                </c:pt>
                <c:pt idx="2">
                  <c:v>2.2643460166962802E-3</c:v>
                </c:pt>
                <c:pt idx="3">
                  <c:v>2.0989393566579364E-3</c:v>
                </c:pt>
                <c:pt idx="4">
                  <c:v>1.7084044913389543E-3</c:v>
                </c:pt>
                <c:pt idx="5">
                  <c:v>1.6144471150594539E-3</c:v>
                </c:pt>
                <c:pt idx="6">
                  <c:v>1.7223734444598902E-3</c:v>
                </c:pt>
                <c:pt idx="7">
                  <c:v>1.5888956489291963E-3</c:v>
                </c:pt>
                <c:pt idx="8">
                  <c:v>1.9166320647765315E-3</c:v>
                </c:pt>
                <c:pt idx="9">
                  <c:v>1.7918737815899627E-3</c:v>
                </c:pt>
                <c:pt idx="10">
                  <c:v>1.8934171073987868E-3</c:v>
                </c:pt>
                <c:pt idx="11">
                  <c:v>1.8554783868704155E-3</c:v>
                </c:pt>
                <c:pt idx="12">
                  <c:v>1.806420085567514E-3</c:v>
                </c:pt>
                <c:pt idx="13">
                  <c:v>1.7249441585742069E-3</c:v>
                </c:pt>
                <c:pt idx="14">
                  <c:v>1.3880529903175431E-3</c:v>
                </c:pt>
                <c:pt idx="15">
                  <c:v>1.4114598017948338E-3</c:v>
                </c:pt>
                <c:pt idx="16">
                  <c:v>1.48758633898892E-3</c:v>
                </c:pt>
                <c:pt idx="17">
                  <c:v>1.5825391039535151E-3</c:v>
                </c:pt>
                <c:pt idx="18">
                  <c:v>1.7309195182702102E-3</c:v>
                </c:pt>
                <c:pt idx="19">
                  <c:v>1.7844622409157154E-3</c:v>
                </c:pt>
                <c:pt idx="20">
                  <c:v>1.920795343947764E-3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'Apertura '!$R$108</c:f>
              <c:strCache>
                <c:ptCount val="1"/>
                <c:pt idx="0">
                  <c:v>Porcentaje de 
Intercambio Comercial del PIB Colombia (6)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'!$R$109:$R$129</c:f>
              <c:numCache>
                <c:formatCode>0.00%</c:formatCode>
                <c:ptCount val="21"/>
                <c:pt idx="0">
                  <c:v>1.2351168331776927E-3</c:v>
                </c:pt>
                <c:pt idx="1">
                  <c:v>9.105898456407194E-4</c:v>
                </c:pt>
                <c:pt idx="2">
                  <c:v>9.2295877676148714E-4</c:v>
                </c:pt>
                <c:pt idx="3">
                  <c:v>7.779309432752122E-4</c:v>
                </c:pt>
                <c:pt idx="4">
                  <c:v>4.9516734115202083E-4</c:v>
                </c:pt>
                <c:pt idx="5">
                  <c:v>5.3757166681769094E-4</c:v>
                </c:pt>
                <c:pt idx="6">
                  <c:v>6.3963342690140032E-4</c:v>
                </c:pt>
                <c:pt idx="7">
                  <c:v>7.5237569359217393E-4</c:v>
                </c:pt>
                <c:pt idx="8">
                  <c:v>6.5334905978065212E-4</c:v>
                </c:pt>
                <c:pt idx="9">
                  <c:v>9.7391093722947071E-4</c:v>
                </c:pt>
                <c:pt idx="10">
                  <c:v>7.7760735719703989E-4</c:v>
                </c:pt>
                <c:pt idx="11">
                  <c:v>9.3248873095971494E-4</c:v>
                </c:pt>
                <c:pt idx="12">
                  <c:v>1.0685626443651E-3</c:v>
                </c:pt>
                <c:pt idx="13">
                  <c:v>1.1126151716858625E-3</c:v>
                </c:pt>
                <c:pt idx="14">
                  <c:v>8.7085110001152907E-4</c:v>
                </c:pt>
                <c:pt idx="15">
                  <c:v>1.008345970710866E-3</c:v>
                </c:pt>
                <c:pt idx="16">
                  <c:v>1.4122696053970912E-3</c:v>
                </c:pt>
                <c:pt idx="17">
                  <c:v>1.1839544412209438E-3</c:v>
                </c:pt>
                <c:pt idx="18">
                  <c:v>1.1988155264382738E-3</c:v>
                </c:pt>
                <c:pt idx="19">
                  <c:v>1.2353074437511874E-3</c:v>
                </c:pt>
                <c:pt idx="20">
                  <c:v>1.4609677404298646E-3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'Apertura '!$S$108</c:f>
              <c:strCache>
                <c:ptCount val="1"/>
                <c:pt idx="0">
                  <c:v>Porcentaje de 
Intercambio Comercial del PIB Colombia (7)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'!$S$109:$S$129</c:f>
              <c:numCache>
                <c:formatCode>0.00%</c:formatCode>
                <c:ptCount val="21"/>
                <c:pt idx="0">
                  <c:v>5.0979272142108586E-3</c:v>
                </c:pt>
                <c:pt idx="1">
                  <c:v>4.6982677006854124E-3</c:v>
                </c:pt>
                <c:pt idx="2">
                  <c:v>4.2325830075493169E-3</c:v>
                </c:pt>
                <c:pt idx="3">
                  <c:v>4.2866116964071959E-3</c:v>
                </c:pt>
                <c:pt idx="4">
                  <c:v>4.662347863332127E-3</c:v>
                </c:pt>
                <c:pt idx="5">
                  <c:v>4.6403712115318588E-3</c:v>
                </c:pt>
                <c:pt idx="6">
                  <c:v>5.0394344845191763E-3</c:v>
                </c:pt>
                <c:pt idx="7">
                  <c:v>5.2347699560349702E-3</c:v>
                </c:pt>
                <c:pt idx="8">
                  <c:v>6.321659205040236E-3</c:v>
                </c:pt>
                <c:pt idx="9">
                  <c:v>6.2370468484945788E-3</c:v>
                </c:pt>
                <c:pt idx="10">
                  <c:v>5.3715551185001551E-3</c:v>
                </c:pt>
                <c:pt idx="11">
                  <c:v>6.3336472825932877E-3</c:v>
                </c:pt>
                <c:pt idx="12">
                  <c:v>6.5682654474946657E-3</c:v>
                </c:pt>
                <c:pt idx="13">
                  <c:v>4.6499557750979926E-3</c:v>
                </c:pt>
                <c:pt idx="14">
                  <c:v>4.121307031794562E-3</c:v>
                </c:pt>
                <c:pt idx="15">
                  <c:v>4.0531766844987818E-3</c:v>
                </c:pt>
                <c:pt idx="16">
                  <c:v>4.0787989321982923E-3</c:v>
                </c:pt>
                <c:pt idx="17">
                  <c:v>3.7471573844616228E-3</c:v>
                </c:pt>
                <c:pt idx="18">
                  <c:v>2.8708739798943258E-3</c:v>
                </c:pt>
                <c:pt idx="19">
                  <c:v>2.7937186050129466E-3</c:v>
                </c:pt>
                <c:pt idx="20">
                  <c:v>3.4349118132474162E-3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'Apertura '!$T$108</c:f>
              <c:strCache>
                <c:ptCount val="1"/>
                <c:pt idx="0">
                  <c:v>Porcentaje de 
Intercambio Comercial del PIB Colombia (8)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'!$T$109:$T$129</c:f>
              <c:numCache>
                <c:formatCode>0.00%</c:formatCode>
                <c:ptCount val="21"/>
                <c:pt idx="0">
                  <c:v>8.3092159049022295E-3</c:v>
                </c:pt>
                <c:pt idx="1">
                  <c:v>8.8120221676953603E-3</c:v>
                </c:pt>
                <c:pt idx="2">
                  <c:v>6.4384395457254698E-3</c:v>
                </c:pt>
                <c:pt idx="3">
                  <c:v>7.0706218946853545E-3</c:v>
                </c:pt>
                <c:pt idx="4">
                  <c:v>5.1761942947673289E-3</c:v>
                </c:pt>
                <c:pt idx="5">
                  <c:v>3.7150622136327355E-3</c:v>
                </c:pt>
                <c:pt idx="6">
                  <c:v>5.387284717543672E-3</c:v>
                </c:pt>
                <c:pt idx="7">
                  <c:v>4.1800908367404434E-3</c:v>
                </c:pt>
                <c:pt idx="8">
                  <c:v>5.285788619413972E-3</c:v>
                </c:pt>
                <c:pt idx="9">
                  <c:v>4.8923541913037487E-3</c:v>
                </c:pt>
                <c:pt idx="10">
                  <c:v>4.3529277033509915E-3</c:v>
                </c:pt>
                <c:pt idx="11">
                  <c:v>4.9385254289879017E-3</c:v>
                </c:pt>
                <c:pt idx="12">
                  <c:v>5.647632740200882E-3</c:v>
                </c:pt>
                <c:pt idx="13">
                  <c:v>5.1589103665991079E-3</c:v>
                </c:pt>
                <c:pt idx="14">
                  <c:v>4.7969811796708456E-3</c:v>
                </c:pt>
                <c:pt idx="15">
                  <c:v>4.2447400868993517E-3</c:v>
                </c:pt>
                <c:pt idx="16">
                  <c:v>4.9972443150154023E-3</c:v>
                </c:pt>
                <c:pt idx="17">
                  <c:v>4.8909582195823574E-3</c:v>
                </c:pt>
                <c:pt idx="18">
                  <c:v>4.8513373614783861E-3</c:v>
                </c:pt>
                <c:pt idx="19">
                  <c:v>4.8098991063668141E-3</c:v>
                </c:pt>
                <c:pt idx="20">
                  <c:v>6.1167943612128444E-3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'Apertura '!$U$108</c:f>
              <c:strCache>
                <c:ptCount val="1"/>
                <c:pt idx="0">
                  <c:v>Porcentaje de 
Intercambio Comercial del PIB Colombia (9)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'!$U$109:$U$129</c:f>
              <c:numCache>
                <c:formatCode>0.00%</c:formatCode>
                <c:ptCount val="21"/>
                <c:pt idx="0">
                  <c:v>4.2739908838577848E-3</c:v>
                </c:pt>
                <c:pt idx="1">
                  <c:v>4.1688961492625052E-3</c:v>
                </c:pt>
                <c:pt idx="2">
                  <c:v>4.2340613380142745E-3</c:v>
                </c:pt>
                <c:pt idx="3">
                  <c:v>5.4915090942036851E-3</c:v>
                </c:pt>
                <c:pt idx="4">
                  <c:v>3.1096662923772588E-3</c:v>
                </c:pt>
                <c:pt idx="5">
                  <c:v>1.4858861080483973E-3</c:v>
                </c:pt>
                <c:pt idx="6">
                  <c:v>1.796050794931902E-3</c:v>
                </c:pt>
                <c:pt idx="7">
                  <c:v>1.3851640766848194E-3</c:v>
                </c:pt>
                <c:pt idx="8">
                  <c:v>2.1586820097319703E-3</c:v>
                </c:pt>
                <c:pt idx="9">
                  <c:v>2.0758989380883085E-3</c:v>
                </c:pt>
                <c:pt idx="10">
                  <c:v>3.559687390101535E-3</c:v>
                </c:pt>
                <c:pt idx="11">
                  <c:v>2.8469953260605897E-3</c:v>
                </c:pt>
                <c:pt idx="12">
                  <c:v>2.0231952850400699E-3</c:v>
                </c:pt>
                <c:pt idx="13">
                  <c:v>2.2650617676529452E-3</c:v>
                </c:pt>
                <c:pt idx="14">
                  <c:v>1.5432956456091077E-3</c:v>
                </c:pt>
                <c:pt idx="15">
                  <c:v>1.7912627544811501E-3</c:v>
                </c:pt>
                <c:pt idx="16">
                  <c:v>1.5560843974126773E-3</c:v>
                </c:pt>
                <c:pt idx="17">
                  <c:v>1.2808621511054921E-3</c:v>
                </c:pt>
                <c:pt idx="18">
                  <c:v>1.5490430624615216E-3</c:v>
                </c:pt>
                <c:pt idx="19">
                  <c:v>1.4651410508942845E-3</c:v>
                </c:pt>
                <c:pt idx="20">
                  <c:v>1.6222829174155709E-3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'Apertura '!$V$108</c:f>
              <c:strCache>
                <c:ptCount val="1"/>
                <c:pt idx="0">
                  <c:v>Porcentaje de 
Intercambio Comercial del PIB Colombia (10)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'!$V$109:$V$129</c:f>
              <c:numCache>
                <c:formatCode>0.00%</c:formatCode>
                <c:ptCount val="21"/>
                <c:pt idx="0">
                  <c:v>2.1523181174387279E-3</c:v>
                </c:pt>
                <c:pt idx="1">
                  <c:v>2.2300686618340645E-3</c:v>
                </c:pt>
                <c:pt idx="2">
                  <c:v>3.2858983009732522E-3</c:v>
                </c:pt>
                <c:pt idx="3">
                  <c:v>4.256655602658475E-3</c:v>
                </c:pt>
                <c:pt idx="4">
                  <c:v>3.3103174837674759E-3</c:v>
                </c:pt>
                <c:pt idx="5">
                  <c:v>3.4560824925542405E-3</c:v>
                </c:pt>
                <c:pt idx="6">
                  <c:v>3.7982326517023491E-3</c:v>
                </c:pt>
                <c:pt idx="7">
                  <c:v>2.6454840250716787E-3</c:v>
                </c:pt>
                <c:pt idx="8">
                  <c:v>4.1164563164039396E-3</c:v>
                </c:pt>
                <c:pt idx="9">
                  <c:v>2.5418228130372053E-3</c:v>
                </c:pt>
                <c:pt idx="10">
                  <c:v>1.9958091542030638E-3</c:v>
                </c:pt>
                <c:pt idx="11">
                  <c:v>3.1819488906370411E-3</c:v>
                </c:pt>
                <c:pt idx="12">
                  <c:v>2.5083447818218937E-3</c:v>
                </c:pt>
                <c:pt idx="13">
                  <c:v>4.9818749111911831E-3</c:v>
                </c:pt>
                <c:pt idx="14">
                  <c:v>7.6420898620762363E-3</c:v>
                </c:pt>
                <c:pt idx="15">
                  <c:v>5.9817444813408159E-3</c:v>
                </c:pt>
                <c:pt idx="16">
                  <c:v>7.155076755016412E-3</c:v>
                </c:pt>
                <c:pt idx="17">
                  <c:v>5.0030900288055222E-3</c:v>
                </c:pt>
                <c:pt idx="18">
                  <c:v>5.9990682121867003E-3</c:v>
                </c:pt>
                <c:pt idx="19">
                  <c:v>8.0959399041274135E-3</c:v>
                </c:pt>
                <c:pt idx="20">
                  <c:v>9.5597479121637598E-3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101672"/>
        <c:axId val="448101280"/>
      </c:lineChart>
      <c:catAx>
        <c:axId val="44810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8100888"/>
        <c:crosses val="autoZero"/>
        <c:auto val="1"/>
        <c:lblAlgn val="ctr"/>
        <c:lblOffset val="100"/>
        <c:noMultiLvlLbl val="0"/>
      </c:catAx>
      <c:valAx>
        <c:axId val="44810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1" i="0" baseline="0">
                    <a:effectLst/>
                  </a:rPr>
                  <a:t>Miles de dólares</a:t>
                </a:r>
                <a:endParaRPr lang="es-CO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8100496"/>
        <c:crosses val="autoZero"/>
        <c:crossBetween val="between"/>
      </c:valAx>
      <c:valAx>
        <c:axId val="44810128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1" i="0" baseline="0">
                    <a:effectLst/>
                  </a:rPr>
                  <a:t>Balanza Comercial (%)</a:t>
                </a:r>
                <a:endParaRPr lang="es-CO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8101672"/>
        <c:crosses val="max"/>
        <c:crossBetween val="between"/>
      </c:valAx>
      <c:catAx>
        <c:axId val="448101672"/>
        <c:scaling>
          <c:orientation val="minMax"/>
        </c:scaling>
        <c:delete val="1"/>
        <c:axPos val="b"/>
        <c:majorTickMark val="none"/>
        <c:minorTickMark val="none"/>
        <c:tickLblPos val="nextTo"/>
        <c:crossAx val="4481012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'Apertura '!$L$133</c:f>
              <c:strCache>
                <c:ptCount val="1"/>
                <c:pt idx="0">
                  <c:v>Pib Unión Europea
 (US$ Miles)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'Apertura '!$A$134:$A$154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'!$L$134:$L$154</c:f>
              <c:numCache>
                <c:formatCode>"$"\ #,##0</c:formatCode>
                <c:ptCount val="21"/>
                <c:pt idx="0">
                  <c:v>9610436328.499136</c:v>
                </c:pt>
                <c:pt idx="1">
                  <c:v>9824633811.4507504</c:v>
                </c:pt>
                <c:pt idx="2">
                  <c:v>9273326737.6625519</c:v>
                </c:pt>
                <c:pt idx="3">
                  <c:v>9589851317.9798145</c:v>
                </c:pt>
                <c:pt idx="4">
                  <c:v>9576747414.7538052</c:v>
                </c:pt>
                <c:pt idx="5">
                  <c:v>8899098560.6775208</c:v>
                </c:pt>
                <c:pt idx="6">
                  <c:v>9000492533.9822655</c:v>
                </c:pt>
                <c:pt idx="7">
                  <c:v>9810780862.3137131</c:v>
                </c:pt>
                <c:pt idx="8">
                  <c:v>11945411092.672791</c:v>
                </c:pt>
                <c:pt idx="9">
                  <c:v>13795083011.582952</c:v>
                </c:pt>
                <c:pt idx="10">
                  <c:v>14426312876.484968</c:v>
                </c:pt>
                <c:pt idx="11">
                  <c:v>15388308306.70085</c:v>
                </c:pt>
                <c:pt idx="12">
                  <c:v>17780815715.073456</c:v>
                </c:pt>
                <c:pt idx="13">
                  <c:v>19116323323.698418</c:v>
                </c:pt>
                <c:pt idx="14">
                  <c:v>17078416415.530706</c:v>
                </c:pt>
                <c:pt idx="15">
                  <c:v>16975514981.942307</c:v>
                </c:pt>
                <c:pt idx="16">
                  <c:v>18336368276.396313</c:v>
                </c:pt>
                <c:pt idx="17">
                  <c:v>17272908797.234131</c:v>
                </c:pt>
                <c:pt idx="18">
                  <c:v>18005490572.832581</c:v>
                </c:pt>
                <c:pt idx="19">
                  <c:v>18573805333.297714</c:v>
                </c:pt>
                <c:pt idx="20">
                  <c:v>16311897169.59499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8102456"/>
        <c:axId val="448102848"/>
      </c:barChart>
      <c:lineChart>
        <c:grouping val="standard"/>
        <c:varyColors val="0"/>
        <c:ser>
          <c:idx val="1"/>
          <c:order val="1"/>
          <c:tx>
            <c:strRef>
              <c:f>'Apertura '!$M$133</c:f>
              <c:strCache>
                <c:ptCount val="1"/>
                <c:pt idx="0">
                  <c:v>Porcentaje de 
Intercambio Comercial del PIB Unión Europea (1)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'Apertura '!$M$134:$M$154</c:f>
              <c:numCache>
                <c:formatCode>0.0000000000000%</c:formatCode>
                <c:ptCount val="21"/>
                <c:pt idx="0">
                  <c:v>2.1423848320959043E-13</c:v>
                </c:pt>
                <c:pt idx="1">
                  <c:v>2.1340174323407247E-13</c:v>
                </c:pt>
                <c:pt idx="2">
                  <c:v>2.6271258620766305E-13</c:v>
                </c:pt>
                <c:pt idx="3">
                  <c:v>2.393076793273418E-13</c:v>
                </c:pt>
                <c:pt idx="4">
                  <c:v>1.7929907093035121E-13</c:v>
                </c:pt>
                <c:pt idx="5">
                  <c:v>1.7591472083671519E-13</c:v>
                </c:pt>
                <c:pt idx="6">
                  <c:v>1.6452798270860914E-13</c:v>
                </c:pt>
                <c:pt idx="7">
                  <c:v>1.376126846524634E-13</c:v>
                </c:pt>
                <c:pt idx="8">
                  <c:v>1.2774254106131152E-13</c:v>
                </c:pt>
                <c:pt idx="9">
                  <c:v>1.2706858302542802E-13</c:v>
                </c:pt>
                <c:pt idx="10">
                  <c:v>1.5388466429413176E-13</c:v>
                </c:pt>
                <c:pt idx="11">
                  <c:v>1.6712699094286454E-13</c:v>
                </c:pt>
                <c:pt idx="12">
                  <c:v>1.7894493987149765E-13</c:v>
                </c:pt>
                <c:pt idx="13">
                  <c:v>1.9818119943092923E-13</c:v>
                </c:pt>
                <c:pt idx="14">
                  <c:v>2.4015436965632438E-13</c:v>
                </c:pt>
                <c:pt idx="15">
                  <c:v>2.4341660835594928E-13</c:v>
                </c:pt>
                <c:pt idx="16">
                  <c:v>4.2296784592746217E-13</c:v>
                </c:pt>
                <c:pt idx="17">
                  <c:v>4.7023599425828091E-13</c:v>
                </c:pt>
                <c:pt idx="18">
                  <c:v>4.6538027359516554E-13</c:v>
                </c:pt>
                <c:pt idx="19">
                  <c:v>4.6452752422963618E-13</c:v>
                </c:pt>
                <c:pt idx="20">
                  <c:v>3.1994941138594627E-13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'Apertura '!$N$133</c:f>
              <c:strCache>
                <c:ptCount val="1"/>
                <c:pt idx="0">
                  <c:v>Porcentaje de 
Intercambio Comercial del PIB Unión Europea (2)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'Apertura '!$N$134:$N$154</c:f>
              <c:numCache>
                <c:formatCode>0.0000000000000%</c:formatCode>
                <c:ptCount val="21"/>
                <c:pt idx="0">
                  <c:v>2.03088278542792E-14</c:v>
                </c:pt>
                <c:pt idx="1">
                  <c:v>1.8539462080277153E-14</c:v>
                </c:pt>
                <c:pt idx="2">
                  <c:v>2.5102149809365495E-14</c:v>
                </c:pt>
                <c:pt idx="3">
                  <c:v>2.7691469783490019E-14</c:v>
                </c:pt>
                <c:pt idx="4">
                  <c:v>2.4182762473531693E-14</c:v>
                </c:pt>
                <c:pt idx="5">
                  <c:v>2.610368257145297E-14</c:v>
                </c:pt>
                <c:pt idx="6">
                  <c:v>2.4045062554398474E-14</c:v>
                </c:pt>
                <c:pt idx="7">
                  <c:v>2.268864457619788E-14</c:v>
                </c:pt>
                <c:pt idx="8">
                  <c:v>2.0629914708515951E-14</c:v>
                </c:pt>
                <c:pt idx="9">
                  <c:v>2.3129825658322485E-14</c:v>
                </c:pt>
                <c:pt idx="10">
                  <c:v>2.6299699462254021E-14</c:v>
                </c:pt>
                <c:pt idx="11">
                  <c:v>2.8484276651068339E-14</c:v>
                </c:pt>
                <c:pt idx="12">
                  <c:v>3.4745246950412349E-14</c:v>
                </c:pt>
                <c:pt idx="13">
                  <c:v>3.5839268848872528E-14</c:v>
                </c:pt>
                <c:pt idx="14">
                  <c:v>2.6340588380952704E-14</c:v>
                </c:pt>
                <c:pt idx="15">
                  <c:v>2.5983433107578818E-14</c:v>
                </c:pt>
                <c:pt idx="16">
                  <c:v>3.684495821725379E-14</c:v>
                </c:pt>
                <c:pt idx="17">
                  <c:v>3.8526915808561464E-14</c:v>
                </c:pt>
                <c:pt idx="18">
                  <c:v>3.8936891286806419E-14</c:v>
                </c:pt>
                <c:pt idx="19">
                  <c:v>4.3911109078862824E-14</c:v>
                </c:pt>
                <c:pt idx="20">
                  <c:v>4.8960764324131007E-14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'Apertura '!$O$133</c:f>
              <c:strCache>
                <c:ptCount val="1"/>
                <c:pt idx="0">
                  <c:v>Porcentaje de 
Intercambio Comercial del PIB Unión Europea (3)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'Apertura '!$O$134:$O$154</c:f>
              <c:numCache>
                <c:formatCode>0.0000000000000%</c:formatCode>
                <c:ptCount val="21"/>
                <c:pt idx="0">
                  <c:v>4.3501098359109498E-14</c:v>
                </c:pt>
                <c:pt idx="1">
                  <c:v>3.7678555873355025E-14</c:v>
                </c:pt>
                <c:pt idx="2">
                  <c:v>3.7122149875501002E-14</c:v>
                </c:pt>
                <c:pt idx="3">
                  <c:v>4.0363818808563386E-14</c:v>
                </c:pt>
                <c:pt idx="4">
                  <c:v>2.7266371419352387E-14</c:v>
                </c:pt>
                <c:pt idx="5">
                  <c:v>2.9461472441545727E-14</c:v>
                </c:pt>
                <c:pt idx="6">
                  <c:v>2.6602644254854038E-14</c:v>
                </c:pt>
                <c:pt idx="7">
                  <c:v>2.3411611799657734E-14</c:v>
                </c:pt>
                <c:pt idx="8">
                  <c:v>2.0026263235656798E-14</c:v>
                </c:pt>
                <c:pt idx="9">
                  <c:v>2.2291307688529373E-14</c:v>
                </c:pt>
                <c:pt idx="10">
                  <c:v>2.543903699733282E-14</c:v>
                </c:pt>
                <c:pt idx="11">
                  <c:v>3.4527944489429907E-14</c:v>
                </c:pt>
                <c:pt idx="12">
                  <c:v>3.0848488156536405E-14</c:v>
                </c:pt>
                <c:pt idx="13">
                  <c:v>3.2730022107564497E-14</c:v>
                </c:pt>
                <c:pt idx="14">
                  <c:v>2.3108756537936657E-14</c:v>
                </c:pt>
                <c:pt idx="15">
                  <c:v>3.5062736513923263E-14</c:v>
                </c:pt>
                <c:pt idx="16">
                  <c:v>4.6181347104052781E-14</c:v>
                </c:pt>
                <c:pt idx="17">
                  <c:v>5.0399392321193642E-14</c:v>
                </c:pt>
                <c:pt idx="18">
                  <c:v>5.5824303644167417E-14</c:v>
                </c:pt>
                <c:pt idx="19">
                  <c:v>4.3683544456312232E-14</c:v>
                </c:pt>
                <c:pt idx="20">
                  <c:v>5.8875836085462845E-14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'Apertura '!$P$133</c:f>
              <c:strCache>
                <c:ptCount val="1"/>
                <c:pt idx="0">
                  <c:v>Porcentaje de 
Intercambio Comercial del PIB Unión Europea (4)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'Apertura '!$P$134:$P$154</c:f>
              <c:numCache>
                <c:formatCode>0.0000000000000%</c:formatCode>
                <c:ptCount val="21"/>
                <c:pt idx="0">
                  <c:v>1.8291788425745025E-14</c:v>
                </c:pt>
                <c:pt idx="1">
                  <c:v>1.5987687074599054E-14</c:v>
                </c:pt>
                <c:pt idx="2">
                  <c:v>1.6275025594325393E-14</c:v>
                </c:pt>
                <c:pt idx="3">
                  <c:v>1.5685919834645408E-14</c:v>
                </c:pt>
                <c:pt idx="4">
                  <c:v>1.3465826278484471E-14</c:v>
                </c:pt>
                <c:pt idx="5">
                  <c:v>1.7254102643437851E-14</c:v>
                </c:pt>
                <c:pt idx="6">
                  <c:v>1.7976222899927666E-14</c:v>
                </c:pt>
                <c:pt idx="7">
                  <c:v>1.5218508811416746E-14</c:v>
                </c:pt>
                <c:pt idx="8">
                  <c:v>1.2638504763775354E-14</c:v>
                </c:pt>
                <c:pt idx="9">
                  <c:v>1.1038727630137413E-14</c:v>
                </c:pt>
                <c:pt idx="10">
                  <c:v>9.6575654633900206E-15</c:v>
                </c:pt>
                <c:pt idx="11">
                  <c:v>1.0957936092726484E-14</c:v>
                </c:pt>
                <c:pt idx="12">
                  <c:v>1.1268104299070527E-14</c:v>
                </c:pt>
                <c:pt idx="13">
                  <c:v>1.0603856273382098E-14</c:v>
                </c:pt>
                <c:pt idx="14">
                  <c:v>9.5850548444958482E-15</c:v>
                </c:pt>
                <c:pt idx="15">
                  <c:v>1.1494822290078973E-14</c:v>
                </c:pt>
                <c:pt idx="16">
                  <c:v>1.3204326633844435E-14</c:v>
                </c:pt>
                <c:pt idx="17">
                  <c:v>1.2371453673987894E-14</c:v>
                </c:pt>
                <c:pt idx="18">
                  <c:v>1.2237637186762633E-14</c:v>
                </c:pt>
                <c:pt idx="19">
                  <c:v>1.4007249259449847E-14</c:v>
                </c:pt>
                <c:pt idx="20">
                  <c:v>1.3238360305661592E-14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'Apertura '!$Q$133</c:f>
              <c:strCache>
                <c:ptCount val="1"/>
                <c:pt idx="0">
                  <c:v>Porcentaje de 
Intercambio Comercial del PIB Unión Europea (5)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'Apertura '!$Q$134:$Q$154</c:f>
              <c:numCache>
                <c:formatCode>0.0000000000000%</c:formatCode>
                <c:ptCount val="21"/>
                <c:pt idx="0">
                  <c:v>2.3914142203769419E-14</c:v>
                </c:pt>
                <c:pt idx="1">
                  <c:v>2.467863338757839E-14</c:v>
                </c:pt>
                <c:pt idx="2">
                  <c:v>2.6043947208192126E-14</c:v>
                </c:pt>
                <c:pt idx="3">
                  <c:v>2.1546470341265713E-14</c:v>
                </c:pt>
                <c:pt idx="4">
                  <c:v>1.5374825149211186E-14</c:v>
                </c:pt>
                <c:pt idx="5">
                  <c:v>1.8121115964775039E-14</c:v>
                </c:pt>
                <c:pt idx="6">
                  <c:v>1.8792657997479904E-14</c:v>
                </c:pt>
                <c:pt idx="7">
                  <c:v>1.5860709069318962E-14</c:v>
                </c:pt>
                <c:pt idx="8">
                  <c:v>1.5192068786256796E-14</c:v>
                </c:pt>
                <c:pt idx="9">
                  <c:v>1.5207112695433346E-14</c:v>
                </c:pt>
                <c:pt idx="10">
                  <c:v>1.9236452056460372E-14</c:v>
                </c:pt>
                <c:pt idx="11">
                  <c:v>1.9604656729462075E-14</c:v>
                </c:pt>
                <c:pt idx="12">
                  <c:v>2.1072223457238172E-14</c:v>
                </c:pt>
                <c:pt idx="13">
                  <c:v>2.2015534780072834E-14</c:v>
                </c:pt>
                <c:pt idx="14">
                  <c:v>1.9003920568704233E-14</c:v>
                </c:pt>
                <c:pt idx="15">
                  <c:v>2.3864644485362622E-14</c:v>
                </c:pt>
                <c:pt idx="16">
                  <c:v>2.7211441081399437E-14</c:v>
                </c:pt>
                <c:pt idx="17">
                  <c:v>3.3868119021949262E-14</c:v>
                </c:pt>
                <c:pt idx="18">
                  <c:v>3.6548937466493712E-14</c:v>
                </c:pt>
                <c:pt idx="19">
                  <c:v>3.6355991025136275E-14</c:v>
                </c:pt>
                <c:pt idx="20">
                  <c:v>3.4393681934541634E-14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'Apertura '!$R$133</c:f>
              <c:strCache>
                <c:ptCount val="1"/>
                <c:pt idx="0">
                  <c:v>Porcentaje de 
Intercambio Comercial del PIB Unión Europea (6)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'!$R$134:$R$154</c:f>
              <c:numCache>
                <c:formatCode>0.0000000000000%</c:formatCode>
                <c:ptCount val="21"/>
                <c:pt idx="0">
                  <c:v>1.1888877059741532E-14</c:v>
                </c:pt>
                <c:pt idx="1">
                  <c:v>9.0052222503075323E-15</c:v>
                </c:pt>
                <c:pt idx="2">
                  <c:v>1.0615643316026792E-14</c:v>
                </c:pt>
                <c:pt idx="3">
                  <c:v>7.9857790763050894E-15</c:v>
                </c:pt>
                <c:pt idx="4">
                  <c:v>4.456269770073821E-15</c:v>
                </c:pt>
                <c:pt idx="5">
                  <c:v>6.0338913693199858E-15</c:v>
                </c:pt>
                <c:pt idx="6">
                  <c:v>6.9789814016109007E-15</c:v>
                </c:pt>
                <c:pt idx="7">
                  <c:v>7.5103811851550342E-15</c:v>
                </c:pt>
                <c:pt idx="8">
                  <c:v>5.1787320268906993E-15</c:v>
                </c:pt>
                <c:pt idx="9">
                  <c:v>8.2652994479455772E-15</c:v>
                </c:pt>
                <c:pt idx="10">
                  <c:v>7.90021733035985E-15</c:v>
                </c:pt>
                <c:pt idx="11">
                  <c:v>9.8525111388611714E-15</c:v>
                </c:pt>
                <c:pt idx="12">
                  <c:v>1.2464980322140658E-14</c:v>
                </c:pt>
                <c:pt idx="13">
                  <c:v>1.4200354189629869E-14</c:v>
                </c:pt>
                <c:pt idx="14">
                  <c:v>1.1922877042325148E-14</c:v>
                </c:pt>
                <c:pt idx="15">
                  <c:v>1.7048886605670792E-14</c:v>
                </c:pt>
                <c:pt idx="16">
                  <c:v>2.5833721479611156E-14</c:v>
                </c:pt>
                <c:pt idx="17">
                  <c:v>2.533795836808225E-14</c:v>
                </c:pt>
                <c:pt idx="18">
                  <c:v>2.5313385889507472E-14</c:v>
                </c:pt>
                <c:pt idx="19">
                  <c:v>2.516770896494607E-14</c:v>
                </c:pt>
                <c:pt idx="20">
                  <c:v>2.6160027896411456E-14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'Apertura '!$S$133</c:f>
              <c:strCache>
                <c:ptCount val="1"/>
                <c:pt idx="0">
                  <c:v>Porcentaje de 
Intercambio Comercial del PIB Unión Europea (7)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'!$S$134:$S$154</c:f>
              <c:numCache>
                <c:formatCode>0.0000000000000%</c:formatCode>
                <c:ptCount val="21"/>
                <c:pt idx="0">
                  <c:v>4.9071171472362195E-14</c:v>
                </c:pt>
                <c:pt idx="1">
                  <c:v>4.646322934377068E-14</c:v>
                </c:pt>
                <c:pt idx="2">
                  <c:v>4.8682121720839086E-14</c:v>
                </c:pt>
                <c:pt idx="3">
                  <c:v>4.4003821019500012E-14</c:v>
                </c:pt>
                <c:pt idx="4">
                  <c:v>4.1958905836959471E-14</c:v>
                </c:pt>
                <c:pt idx="5">
                  <c:v>5.2085140516154845E-14</c:v>
                </c:pt>
                <c:pt idx="6">
                  <c:v>5.4984805457200458E-14</c:v>
                </c:pt>
                <c:pt idx="7">
                  <c:v>5.2254635710933391E-14</c:v>
                </c:pt>
                <c:pt idx="8">
                  <c:v>5.0108251474673283E-14</c:v>
                </c:pt>
                <c:pt idx="9">
                  <c:v>5.2932006308834172E-14</c:v>
                </c:pt>
                <c:pt idx="10">
                  <c:v>5.4573111282182737E-14</c:v>
                </c:pt>
                <c:pt idx="11">
                  <c:v>6.6920197885012349E-14</c:v>
                </c:pt>
                <c:pt idx="12">
                  <c:v>7.6620027833991405E-14</c:v>
                </c:pt>
                <c:pt idx="13">
                  <c:v>5.9347580954207679E-14</c:v>
                </c:pt>
                <c:pt idx="14">
                  <c:v>5.6425073118821413E-14</c:v>
                </c:pt>
                <c:pt idx="15">
                  <c:v>6.8530198655975811E-14</c:v>
                </c:pt>
                <c:pt idx="16">
                  <c:v>7.4610793281300415E-14</c:v>
                </c:pt>
                <c:pt idx="17">
                  <c:v>8.0193387938330583E-14</c:v>
                </c:pt>
                <c:pt idx="18">
                  <c:v>6.0619452526712817E-14</c:v>
                </c:pt>
                <c:pt idx="19">
                  <c:v>5.6918216705154841E-14</c:v>
                </c:pt>
                <c:pt idx="20">
                  <c:v>6.1505388770478028E-14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'Apertura '!$T$133</c:f>
              <c:strCache>
                <c:ptCount val="1"/>
                <c:pt idx="0">
                  <c:v>Porcentaje de 
Intercambio Comercial del PIB Unión Europea (8)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'!$T$134:$T$154</c:f>
              <c:numCache>
                <c:formatCode>0.0000000000000%</c:formatCode>
                <c:ptCount val="21"/>
                <c:pt idx="0">
                  <c:v>7.9982106714611805E-14</c:v>
                </c:pt>
                <c:pt idx="1">
                  <c:v>8.7145951027926701E-14</c:v>
                </c:pt>
                <c:pt idx="2">
                  <c:v>7.405333742970172E-14</c:v>
                </c:pt>
                <c:pt idx="3">
                  <c:v>7.2582823541275794E-14</c:v>
                </c:pt>
                <c:pt idx="4">
                  <c:v>4.6583278505677131E-14</c:v>
                </c:pt>
                <c:pt idx="5">
                  <c:v>4.1699150477972454E-14</c:v>
                </c:pt>
                <c:pt idx="6">
                  <c:v>5.8780167307790848E-14</c:v>
                </c:pt>
                <c:pt idx="7">
                  <c:v>4.1726594625359578E-14</c:v>
                </c:pt>
                <c:pt idx="8">
                  <c:v>4.1897485579796554E-14</c:v>
                </c:pt>
                <c:pt idx="9">
                  <c:v>4.1519990022464945E-14</c:v>
                </c:pt>
                <c:pt idx="10">
                  <c:v>4.4224214909405843E-14</c:v>
                </c:pt>
                <c:pt idx="11">
                  <c:v>5.217958693031595E-14</c:v>
                </c:pt>
                <c:pt idx="12">
                  <c:v>6.5880677510590843E-14</c:v>
                </c:pt>
                <c:pt idx="13">
                  <c:v>6.5843389792409292E-14</c:v>
                </c:pt>
                <c:pt idx="14">
                  <c:v>6.5675770265210841E-14</c:v>
                </c:pt>
                <c:pt idx="15">
                  <c:v>7.1769109526042917E-14</c:v>
                </c:pt>
                <c:pt idx="16">
                  <c:v>9.1411312193028106E-14</c:v>
                </c:pt>
                <c:pt idx="17">
                  <c:v>1.0467201391635373E-13</c:v>
                </c:pt>
                <c:pt idx="18">
                  <c:v>1.0243759110806816E-13</c:v>
                </c:pt>
                <c:pt idx="19">
                  <c:v>9.7995152115489528E-14</c:v>
                </c:pt>
                <c:pt idx="20">
                  <c:v>1.0952706668174513E-13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'Apertura '!$U$133</c:f>
              <c:strCache>
                <c:ptCount val="1"/>
                <c:pt idx="0">
                  <c:v>Porcentaje de 
Intercambio Comercial del PIB Unión Europea (9)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'!$U$134:$U$154</c:f>
              <c:numCache>
                <c:formatCode>0.0000000000000%</c:formatCode>
                <c:ptCount val="21"/>
                <c:pt idx="0">
                  <c:v>4.1140198892691268E-14</c:v>
                </c:pt>
                <c:pt idx="1">
                  <c:v>4.1228041957951452E-14</c:v>
                </c:pt>
                <c:pt idx="2">
                  <c:v>4.8699125111796904E-14</c:v>
                </c:pt>
                <c:pt idx="3">
                  <c:v>5.6372585254416968E-14</c:v>
                </c:pt>
                <c:pt idx="4">
                  <c:v>2.7985512658202425E-14</c:v>
                </c:pt>
                <c:pt idx="5">
                  <c:v>1.6678102505328388E-14</c:v>
                </c:pt>
                <c:pt idx="6">
                  <c:v>1.9596544781751111E-14</c:v>
                </c:pt>
                <c:pt idx="7">
                  <c:v>1.382701529101408E-14</c:v>
                </c:pt>
                <c:pt idx="8">
                  <c:v>1.7110663116933114E-14</c:v>
                </c:pt>
                <c:pt idx="9">
                  <c:v>1.7617551760720593E-14</c:v>
                </c:pt>
                <c:pt idx="10">
                  <c:v>3.6165172242342333E-14</c:v>
                </c:pt>
                <c:pt idx="11">
                  <c:v>3.0080849484828215E-14</c:v>
                </c:pt>
                <c:pt idx="12">
                  <c:v>2.3600946139059986E-14</c:v>
                </c:pt>
                <c:pt idx="13">
                  <c:v>2.8909078521124432E-14</c:v>
                </c:pt>
                <c:pt idx="14">
                  <c:v>2.1129357501310613E-14</c:v>
                </c:pt>
                <c:pt idx="15">
                  <c:v>3.0286267282430026E-14</c:v>
                </c:pt>
                <c:pt idx="16">
                  <c:v>2.8464431131210726E-14</c:v>
                </c:pt>
                <c:pt idx="17">
                  <c:v>2.7411892493510862E-14</c:v>
                </c:pt>
                <c:pt idx="18">
                  <c:v>3.2708556016163591E-14</c:v>
                </c:pt>
                <c:pt idx="19">
                  <c:v>2.9850256102665979E-14</c:v>
                </c:pt>
                <c:pt idx="20">
                  <c:v>2.9048530779314918E-14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'Apertura '!$V$133</c:f>
              <c:strCache>
                <c:ptCount val="1"/>
                <c:pt idx="0">
                  <c:v>Porcentaje de 
Intercambio Comercial del PIB Unión Europea (10)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'!$V$134:$V$154</c:f>
              <c:numCache>
                <c:formatCode>0.0000000000000%</c:formatCode>
                <c:ptCount val="21"/>
                <c:pt idx="0">
                  <c:v>2.0717591084763398E-14</c:v>
                </c:pt>
                <c:pt idx="1">
                  <c:v>2.2054126816153057E-14</c:v>
                </c:pt>
                <c:pt idx="2">
                  <c:v>3.7793588634874367E-14</c:v>
                </c:pt>
                <c:pt idx="3">
                  <c:v>4.3696309473990326E-14</c:v>
                </c:pt>
                <c:pt idx="4">
                  <c:v>2.9791277627356575E-14</c:v>
                </c:pt>
                <c:pt idx="5">
                  <c:v>3.8792272008921025E-14</c:v>
                </c:pt>
                <c:pt idx="6">
                  <c:v>4.1442166591628317E-14</c:v>
                </c:pt>
                <c:pt idx="7">
                  <c:v>2.6407808780564273E-14</c:v>
                </c:pt>
                <c:pt idx="8">
                  <c:v>3.262884340908773E-14</c:v>
                </c:pt>
                <c:pt idx="9">
                  <c:v>2.1571712453642782E-14</c:v>
                </c:pt>
                <c:pt idx="10">
                  <c:v>2.0276719249366045E-14</c:v>
                </c:pt>
                <c:pt idx="11">
                  <c:v>3.3619909654053264E-14</c:v>
                </c:pt>
                <c:pt idx="12">
                  <c:v>2.9260304495420093E-14</c:v>
                </c:pt>
                <c:pt idx="13">
                  <c:v>6.3583878835799077E-14</c:v>
                </c:pt>
                <c:pt idx="14">
                  <c:v>1.0462833172137952E-13</c:v>
                </c:pt>
                <c:pt idx="15">
                  <c:v>1.0113798867523719E-13</c:v>
                </c:pt>
                <c:pt idx="16">
                  <c:v>1.308831255363323E-13</c:v>
                </c:pt>
                <c:pt idx="17">
                  <c:v>1.0707176091244958E-13</c:v>
                </c:pt>
                <c:pt idx="18">
                  <c:v>1.2667230719286036E-13</c:v>
                </c:pt>
                <c:pt idx="19">
                  <c:v>1.6494376386661865E-13</c:v>
                </c:pt>
                <c:pt idx="20">
                  <c:v>1.71176450474726E-13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103632"/>
        <c:axId val="448103240"/>
      </c:lineChart>
      <c:catAx>
        <c:axId val="448102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8102848"/>
        <c:crosses val="autoZero"/>
        <c:auto val="1"/>
        <c:lblAlgn val="ctr"/>
        <c:lblOffset val="100"/>
        <c:noMultiLvlLbl val="0"/>
      </c:catAx>
      <c:valAx>
        <c:axId val="448102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1" i="0" baseline="0">
                    <a:effectLst/>
                  </a:rPr>
                  <a:t>Miles de dólares</a:t>
                </a:r>
                <a:endParaRPr lang="es-CO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8102456"/>
        <c:crosses val="autoZero"/>
        <c:crossBetween val="between"/>
      </c:valAx>
      <c:valAx>
        <c:axId val="44810324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1" i="0" baseline="0">
                    <a:effectLst/>
                  </a:rPr>
                  <a:t>Balanza Comercial (%)</a:t>
                </a:r>
                <a:endParaRPr lang="es-CO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00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8103632"/>
        <c:crosses val="max"/>
        <c:crossBetween val="between"/>
      </c:valAx>
      <c:catAx>
        <c:axId val="4481036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481032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947906935361896E-2"/>
          <c:y val="4.102563592841809E-2"/>
          <c:w val="0.86699301570354548"/>
          <c:h val="0.561896403187326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'Apertura '!$L$159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'Apertura '!$A$160:$A$180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'!$L$160:$L$180</c:f>
              <c:numCache>
                <c:formatCode>"$"\ #,##0</c:formatCode>
                <c:ptCount val="21"/>
                <c:pt idx="0">
                  <c:v>92507.277798198498</c:v>
                </c:pt>
                <c:pt idx="1">
                  <c:v>97160.111573336981</c:v>
                </c:pt>
                <c:pt idx="2">
                  <c:v>106659.5079635281</c:v>
                </c:pt>
                <c:pt idx="3">
                  <c:v>98443.743190849113</c:v>
                </c:pt>
                <c:pt idx="4">
                  <c:v>86186.156584381664</c:v>
                </c:pt>
                <c:pt idx="5">
                  <c:v>99886.577575544405</c:v>
                </c:pt>
                <c:pt idx="6">
                  <c:v>98203.544965267793</c:v>
                </c:pt>
                <c:pt idx="7">
                  <c:v>97933.392356425305</c:v>
                </c:pt>
                <c:pt idx="8">
                  <c:v>94684.582573316715</c:v>
                </c:pt>
                <c:pt idx="9">
                  <c:v>117074.86551527939</c:v>
                </c:pt>
                <c:pt idx="10">
                  <c:v>146566.26631057015</c:v>
                </c:pt>
                <c:pt idx="11">
                  <c:v>162590.1460964143</c:v>
                </c:pt>
                <c:pt idx="12">
                  <c:v>207416.49464237894</c:v>
                </c:pt>
                <c:pt idx="13">
                  <c:v>243982.43787084011</c:v>
                </c:pt>
                <c:pt idx="14">
                  <c:v>233821.6705442575</c:v>
                </c:pt>
                <c:pt idx="15">
                  <c:v>287018.18463752925</c:v>
                </c:pt>
                <c:pt idx="16">
                  <c:v>335415.15670218616</c:v>
                </c:pt>
                <c:pt idx="17">
                  <c:v>369659.70037551981</c:v>
                </c:pt>
                <c:pt idx="18">
                  <c:v>380191.88186037214</c:v>
                </c:pt>
                <c:pt idx="19">
                  <c:v>378416.02053371473</c:v>
                </c:pt>
                <c:pt idx="20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8104416"/>
        <c:axId val="448104808"/>
      </c:barChart>
      <c:lineChart>
        <c:grouping val="standard"/>
        <c:varyColors val="0"/>
        <c:ser>
          <c:idx val="1"/>
          <c:order val="1"/>
          <c:tx>
            <c:strRef>
              <c:f>'Apertura '!$M$159</c:f>
              <c:strCache>
                <c:ptCount val="1"/>
                <c:pt idx="0">
                  <c:v>Porcentaje de 
Intercambio Comercial del PIB Colombia (1)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'Apertura '!$A$160:$A$180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'!$M$160:$M$180</c:f>
              <c:numCache>
                <c:formatCode>0.00%</c:formatCode>
                <c:ptCount val="21"/>
                <c:pt idx="0">
                  <c:v>1.1128450382528153E-2</c:v>
                </c:pt>
                <c:pt idx="1">
                  <c:v>1.0789376154727238E-2</c:v>
                </c:pt>
                <c:pt idx="2">
                  <c:v>1.1420546074678397E-2</c:v>
                </c:pt>
                <c:pt idx="3">
                  <c:v>1.1656022971164944E-2</c:v>
                </c:pt>
                <c:pt idx="4">
                  <c:v>9.9615876960405421E-3</c:v>
                </c:pt>
                <c:pt idx="5">
                  <c:v>7.8363003168069444E-3</c:v>
                </c:pt>
                <c:pt idx="6">
                  <c:v>7.5396101053364951E-3</c:v>
                </c:pt>
                <c:pt idx="7">
                  <c:v>6.8928884240341652E-3</c:v>
                </c:pt>
                <c:pt idx="8">
                  <c:v>8.0580022931316594E-3</c:v>
                </c:pt>
                <c:pt idx="9">
                  <c:v>7.486327843661828E-3</c:v>
                </c:pt>
                <c:pt idx="10">
                  <c:v>7.5733262840164788E-3</c:v>
                </c:pt>
                <c:pt idx="11">
                  <c:v>7.9088484903474653E-3</c:v>
                </c:pt>
                <c:pt idx="12">
                  <c:v>7.6700433214965339E-3</c:v>
                </c:pt>
                <c:pt idx="13">
                  <c:v>7.7638700515927318E-3</c:v>
                </c:pt>
                <c:pt idx="14">
                  <c:v>8.7704794843292359E-3</c:v>
                </c:pt>
                <c:pt idx="15">
                  <c:v>7.1983632103631212E-3</c:v>
                </c:pt>
                <c:pt idx="16">
                  <c:v>1.1561335313905106E-2</c:v>
                </c:pt>
                <c:pt idx="17">
                  <c:v>1.0986244150699813E-2</c:v>
                </c:pt>
                <c:pt idx="18">
                  <c:v>1.1019961930798653E-2</c:v>
                </c:pt>
                <c:pt idx="19">
                  <c:v>1.1400209476902009E-2</c:v>
                </c:pt>
                <c:pt idx="20">
                  <c:v>8.9341603620482456E-3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'Apertura '!$N$159</c:f>
              <c:strCache>
                <c:ptCount val="1"/>
                <c:pt idx="0">
                  <c:v>Porcentaje de 
Intercambio Comercial del PIB Colombia (2)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'Apertura '!$A$160:$A$180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'!$N$160:$N$180</c:f>
              <c:numCache>
                <c:formatCode>0.00%</c:formatCode>
                <c:ptCount val="21"/>
                <c:pt idx="0">
                  <c:v>1.0549261725427235E-3</c:v>
                </c:pt>
                <c:pt idx="1">
                  <c:v>9.3733643905151941E-4</c:v>
                </c:pt>
                <c:pt idx="2">
                  <c:v>1.0912315340869496E-3</c:v>
                </c:pt>
                <c:pt idx="3">
                  <c:v>1.3487758053103217E-3</c:v>
                </c:pt>
                <c:pt idx="4">
                  <c:v>1.3435580444595915E-3</c:v>
                </c:pt>
                <c:pt idx="5">
                  <c:v>1.1628151130932064E-3</c:v>
                </c:pt>
                <c:pt idx="6">
                  <c:v>1.1018818418242517E-3</c:v>
                </c:pt>
                <c:pt idx="7">
                  <c:v>1.1364526166411097E-3</c:v>
                </c:pt>
                <c:pt idx="8">
                  <c:v>1.3013354724840274E-3</c:v>
                </c:pt>
                <c:pt idx="9">
                  <c:v>1.3627086548237686E-3</c:v>
                </c:pt>
                <c:pt idx="10">
                  <c:v>1.2943213419793502E-3</c:v>
                </c:pt>
                <c:pt idx="11">
                  <c:v>1.3479440222043894E-3</c:v>
                </c:pt>
                <c:pt idx="12">
                  <c:v>1.4892712222940357E-3</c:v>
                </c:pt>
                <c:pt idx="13">
                  <c:v>1.4040253408786076E-3</c:v>
                </c:pt>
                <c:pt idx="14">
                  <c:v>9.6196288383555077E-4</c:v>
                </c:pt>
                <c:pt idx="15">
                  <c:v>7.6838712947236375E-4</c:v>
                </c:pt>
                <c:pt idx="16">
                  <c:v>1.0071141829763304E-3</c:v>
                </c:pt>
                <c:pt idx="17">
                  <c:v>9.0011421629674346E-4</c:v>
                </c:pt>
                <c:pt idx="18">
                  <c:v>9.2200525898850625E-4</c:v>
                </c:pt>
                <c:pt idx="19">
                  <c:v>1.0776451679420044E-3</c:v>
                </c:pt>
                <c:pt idx="20">
                  <c:v>1.3671640089144759E-3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'Apertura '!$O$159</c:f>
              <c:strCache>
                <c:ptCount val="1"/>
                <c:pt idx="0">
                  <c:v>Porcentaje de 
Intercambio Comercial del PIB Colombia (3)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'Apertura '!$A$160:$A$180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'!$O$160:$O$180</c:f>
              <c:numCache>
                <c:formatCode>0.00%</c:formatCode>
                <c:ptCount val="21"/>
                <c:pt idx="0">
                  <c:v>2.2596305174604407E-3</c:v>
                </c:pt>
                <c:pt idx="1">
                  <c:v>1.9049896506170005E-3</c:v>
                </c:pt>
                <c:pt idx="2">
                  <c:v>1.6137606087481382E-3</c:v>
                </c:pt>
                <c:pt idx="3">
                  <c:v>1.9660112895624913E-3</c:v>
                </c:pt>
                <c:pt idx="4">
                  <c:v>1.5148787366120917E-3</c:v>
                </c:pt>
                <c:pt idx="5">
                  <c:v>1.3123912810092647E-3</c:v>
                </c:pt>
                <c:pt idx="6">
                  <c:v>1.2190848155465416E-3</c:v>
                </c:pt>
                <c:pt idx="7">
                  <c:v>1.172665356899232E-3</c:v>
                </c:pt>
                <c:pt idx="8">
                  <c:v>1.2632571243304804E-3</c:v>
                </c:pt>
                <c:pt idx="9">
                  <c:v>1.3133068257074657E-3</c:v>
                </c:pt>
                <c:pt idx="10">
                  <c:v>1.2519644398334962E-3</c:v>
                </c:pt>
                <c:pt idx="11">
                  <c:v>1.6339448230919503E-3</c:v>
                </c:pt>
                <c:pt idx="12">
                  <c:v>1.3222460536364913E-3</c:v>
                </c:pt>
                <c:pt idx="13">
                  <c:v>1.2822186925831574E-3</c:v>
                </c:pt>
                <c:pt idx="14">
                  <c:v>8.4393582100701604E-4</c:v>
                </c:pt>
                <c:pt idx="15">
                  <c:v>1.0368820528770309E-3</c:v>
                </c:pt>
                <c:pt idx="16">
                  <c:v>1.2623135405175935E-3</c:v>
                </c:pt>
                <c:pt idx="17">
                  <c:v>1.1774939303846963E-3</c:v>
                </c:pt>
                <c:pt idx="18">
                  <c:v>1.3218903676764269E-3</c:v>
                </c:pt>
                <c:pt idx="19">
                  <c:v>1.0720603872104186E-3</c:v>
                </c:pt>
                <c:pt idx="20">
                  <c:v>1.644029156855316E-3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'Apertura '!$P$159</c:f>
              <c:strCache>
                <c:ptCount val="1"/>
                <c:pt idx="0">
                  <c:v>Porcentaje de 
Intercambio Comercial del PIB Colombia (4)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'Apertura '!$A$160:$A$180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'!$P$160:$P$180</c:f>
              <c:numCache>
                <c:formatCode>0.00%</c:formatCode>
                <c:ptCount val="21"/>
                <c:pt idx="0">
                  <c:v>9.5015263763076276E-4</c:v>
                </c:pt>
                <c:pt idx="1">
                  <c:v>8.0832127740734598E-4</c:v>
                </c:pt>
                <c:pt idx="2">
                  <c:v>7.0750199809475911E-4</c:v>
                </c:pt>
                <c:pt idx="3">
                  <c:v>7.6401828152945978E-4</c:v>
                </c:pt>
                <c:pt idx="4">
                  <c:v>7.4814112910198758E-4</c:v>
                </c:pt>
                <c:pt idx="5">
                  <c:v>7.6860156653116329E-4</c:v>
                </c:pt>
                <c:pt idx="6">
                  <c:v>8.2377301174424455E-4</c:v>
                </c:pt>
                <c:pt idx="7">
                  <c:v>7.6228062465460099E-4</c:v>
                </c:pt>
                <c:pt idx="8">
                  <c:v>7.9723715781868923E-4</c:v>
                </c:pt>
                <c:pt idx="9">
                  <c:v>6.5035378571554265E-4</c:v>
                </c:pt>
                <c:pt idx="10">
                  <c:v>4.7529033967740573E-4</c:v>
                </c:pt>
                <c:pt idx="11">
                  <c:v>5.1855571523998635E-4</c:v>
                </c:pt>
                <c:pt idx="12">
                  <c:v>4.8298011772267128E-4</c:v>
                </c:pt>
                <c:pt idx="13">
                  <c:v>4.1541257389048075E-4</c:v>
                </c:pt>
                <c:pt idx="14">
                  <c:v>3.5004787541498538E-4</c:v>
                </c:pt>
                <c:pt idx="15">
                  <c:v>3.3992711689405196E-4</c:v>
                </c:pt>
                <c:pt idx="16">
                  <c:v>3.6092494802639002E-4</c:v>
                </c:pt>
                <c:pt idx="17">
                  <c:v>2.8903744549773947E-4</c:v>
                </c:pt>
                <c:pt idx="18">
                  <c:v>2.897808600249426E-4</c:v>
                </c:pt>
                <c:pt idx="19">
                  <c:v>3.4375912604474491E-4</c:v>
                </c:pt>
                <c:pt idx="20">
                  <c:v>3.696635458368899E-4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'Apertura '!$Q$159</c:f>
              <c:strCache>
                <c:ptCount val="1"/>
                <c:pt idx="0">
                  <c:v>Porcentaje de 
Intercambio Comercial del PIB Colombia (5)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'Apertura '!$A$160:$A$180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'!$Q$160:$Q$180</c:f>
              <c:numCache>
                <c:formatCode>0.00%</c:formatCode>
                <c:ptCount val="21"/>
                <c:pt idx="0">
                  <c:v>1.242201405501069E-3</c:v>
                </c:pt>
                <c:pt idx="1">
                  <c:v>1.2477267269140123E-3</c:v>
                </c:pt>
                <c:pt idx="2">
                  <c:v>1.1321730083481401E-3</c:v>
                </c:pt>
                <c:pt idx="3">
                  <c:v>1.0494696783289682E-3</c:v>
                </c:pt>
                <c:pt idx="4">
                  <c:v>8.5420224566947714E-4</c:v>
                </c:pt>
                <c:pt idx="5">
                  <c:v>8.0722355752972695E-4</c:v>
                </c:pt>
                <c:pt idx="6">
                  <c:v>8.6118672222994512E-4</c:v>
                </c:pt>
                <c:pt idx="7">
                  <c:v>7.9444782446459815E-4</c:v>
                </c:pt>
                <c:pt idx="8">
                  <c:v>9.5831603238826575E-4</c:v>
                </c:pt>
                <c:pt idx="9">
                  <c:v>8.9593689079498135E-4</c:v>
                </c:pt>
                <c:pt idx="10">
                  <c:v>9.467085536993934E-4</c:v>
                </c:pt>
                <c:pt idx="11">
                  <c:v>9.2773919343520775E-4</c:v>
                </c:pt>
                <c:pt idx="12">
                  <c:v>9.03210042783757E-4</c:v>
                </c:pt>
                <c:pt idx="13">
                  <c:v>8.6247207928710345E-4</c:v>
                </c:pt>
                <c:pt idx="14">
                  <c:v>6.9402649515877156E-4</c:v>
                </c:pt>
                <c:pt idx="15">
                  <c:v>7.0572990089741688E-4</c:v>
                </c:pt>
                <c:pt idx="16">
                  <c:v>7.4379316949446E-4</c:v>
                </c:pt>
                <c:pt idx="17">
                  <c:v>7.9126955197675753E-4</c:v>
                </c:pt>
                <c:pt idx="18">
                  <c:v>8.654597591351051E-4</c:v>
                </c:pt>
                <c:pt idx="19">
                  <c:v>8.9223112045785772E-4</c:v>
                </c:pt>
                <c:pt idx="20">
                  <c:v>9.6039767197388202E-4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'Apertura '!$R$159</c:f>
              <c:strCache>
                <c:ptCount val="1"/>
                <c:pt idx="0">
                  <c:v>Porcentaje de 
Intercambio Comercial del PIB Colombia (6)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'!$A$160:$A$180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'!$R$160:$R$180</c:f>
              <c:numCache>
                <c:formatCode>0.00%</c:formatCode>
                <c:ptCount val="21"/>
                <c:pt idx="0">
                  <c:v>6.1755841658884636E-4</c:v>
                </c:pt>
                <c:pt idx="1">
                  <c:v>4.552949228203597E-4</c:v>
                </c:pt>
                <c:pt idx="2">
                  <c:v>4.6147938838074357E-4</c:v>
                </c:pt>
                <c:pt idx="3">
                  <c:v>3.889654716376061E-4</c:v>
                </c:pt>
                <c:pt idx="4">
                  <c:v>2.4758367057601041E-4</c:v>
                </c:pt>
                <c:pt idx="5">
                  <c:v>2.6878583340884547E-4</c:v>
                </c:pt>
                <c:pt idx="6">
                  <c:v>3.1981671345070016E-4</c:v>
                </c:pt>
                <c:pt idx="7">
                  <c:v>3.7618784679608697E-4</c:v>
                </c:pt>
                <c:pt idx="8">
                  <c:v>3.2667452989032606E-4</c:v>
                </c:pt>
                <c:pt idx="9">
                  <c:v>4.8695546861473536E-4</c:v>
                </c:pt>
                <c:pt idx="10">
                  <c:v>3.8880367859851994E-4</c:v>
                </c:pt>
                <c:pt idx="11">
                  <c:v>4.6624436547985747E-4</c:v>
                </c:pt>
                <c:pt idx="12">
                  <c:v>5.3428132218255001E-4</c:v>
                </c:pt>
                <c:pt idx="13">
                  <c:v>5.5630758584293127E-4</c:v>
                </c:pt>
                <c:pt idx="14">
                  <c:v>4.3542555000576454E-4</c:v>
                </c:pt>
                <c:pt idx="15">
                  <c:v>5.0417298535543299E-4</c:v>
                </c:pt>
                <c:pt idx="16">
                  <c:v>7.0613480269854562E-4</c:v>
                </c:pt>
                <c:pt idx="17">
                  <c:v>5.9197722061047188E-4</c:v>
                </c:pt>
                <c:pt idx="18">
                  <c:v>5.9940776321913691E-4</c:v>
                </c:pt>
                <c:pt idx="19">
                  <c:v>6.1765372187559371E-4</c:v>
                </c:pt>
                <c:pt idx="20">
                  <c:v>7.3048387021493232E-4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'Apertura '!$S$159</c:f>
              <c:strCache>
                <c:ptCount val="1"/>
                <c:pt idx="0">
                  <c:v>Porcentaje de 
Intercambio Comercial del PIB Colombia (7)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'!$A$160:$A$180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'!$S$160:$S$180</c:f>
              <c:numCache>
                <c:formatCode>0.00%</c:formatCode>
                <c:ptCount val="21"/>
                <c:pt idx="0">
                  <c:v>2.5489636071054293E-3</c:v>
                </c:pt>
                <c:pt idx="1">
                  <c:v>2.3491338503427062E-3</c:v>
                </c:pt>
                <c:pt idx="2">
                  <c:v>2.1162915037746585E-3</c:v>
                </c:pt>
                <c:pt idx="3">
                  <c:v>2.1433058482035979E-3</c:v>
                </c:pt>
                <c:pt idx="4">
                  <c:v>2.3311739316660635E-3</c:v>
                </c:pt>
                <c:pt idx="5">
                  <c:v>2.3201856057659294E-3</c:v>
                </c:pt>
                <c:pt idx="6">
                  <c:v>2.5197172422595881E-3</c:v>
                </c:pt>
                <c:pt idx="7">
                  <c:v>2.6173849780174851E-3</c:v>
                </c:pt>
                <c:pt idx="8">
                  <c:v>3.160829602520118E-3</c:v>
                </c:pt>
                <c:pt idx="9">
                  <c:v>3.1185234242472894E-3</c:v>
                </c:pt>
                <c:pt idx="10">
                  <c:v>2.6857775592500775E-3</c:v>
                </c:pt>
                <c:pt idx="11">
                  <c:v>3.1668236412966439E-3</c:v>
                </c:pt>
                <c:pt idx="12">
                  <c:v>3.2841327237473328E-3</c:v>
                </c:pt>
                <c:pt idx="13">
                  <c:v>2.3249778875489963E-3</c:v>
                </c:pt>
                <c:pt idx="14">
                  <c:v>2.060653515897281E-3</c:v>
                </c:pt>
                <c:pt idx="15">
                  <c:v>2.0265883422493909E-3</c:v>
                </c:pt>
                <c:pt idx="16">
                  <c:v>2.0393994660991462E-3</c:v>
                </c:pt>
                <c:pt idx="17">
                  <c:v>1.8735786922308114E-3</c:v>
                </c:pt>
                <c:pt idx="18">
                  <c:v>1.4354369899471629E-3</c:v>
                </c:pt>
                <c:pt idx="19">
                  <c:v>1.3968593025064733E-3</c:v>
                </c:pt>
                <c:pt idx="20">
                  <c:v>1.7174559066237081E-3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'Apertura '!$T$159</c:f>
              <c:strCache>
                <c:ptCount val="1"/>
                <c:pt idx="0">
                  <c:v>Porcentaje de 
Intercambio Comercial del PIB Colombia (8)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'!$A$160:$A$180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'!$T$160:$T$180</c:f>
              <c:numCache>
                <c:formatCode>0.00%</c:formatCode>
                <c:ptCount val="21"/>
                <c:pt idx="0">
                  <c:v>4.1546079524511148E-3</c:v>
                </c:pt>
                <c:pt idx="1">
                  <c:v>4.4060110838476801E-3</c:v>
                </c:pt>
                <c:pt idx="2">
                  <c:v>3.2192197728627349E-3</c:v>
                </c:pt>
                <c:pt idx="3">
                  <c:v>3.5353109473426772E-3</c:v>
                </c:pt>
                <c:pt idx="4">
                  <c:v>2.5880971473836644E-3</c:v>
                </c:pt>
                <c:pt idx="5">
                  <c:v>1.8575311068163678E-3</c:v>
                </c:pt>
                <c:pt idx="6">
                  <c:v>2.693642358771836E-3</c:v>
                </c:pt>
                <c:pt idx="7">
                  <c:v>2.0900454183702217E-3</c:v>
                </c:pt>
                <c:pt idx="8">
                  <c:v>2.642894309706986E-3</c:v>
                </c:pt>
                <c:pt idx="9">
                  <c:v>2.4461770956518743E-3</c:v>
                </c:pt>
                <c:pt idx="10">
                  <c:v>2.1764638516754958E-3</c:v>
                </c:pt>
                <c:pt idx="11">
                  <c:v>2.4692627144939508E-3</c:v>
                </c:pt>
                <c:pt idx="12">
                  <c:v>2.823816370100441E-3</c:v>
                </c:pt>
                <c:pt idx="13">
                  <c:v>2.5794551832995539E-3</c:v>
                </c:pt>
                <c:pt idx="14">
                  <c:v>2.3984905898354228E-3</c:v>
                </c:pt>
                <c:pt idx="15">
                  <c:v>2.1223700434496759E-3</c:v>
                </c:pt>
                <c:pt idx="16">
                  <c:v>2.4986221575077011E-3</c:v>
                </c:pt>
                <c:pt idx="17">
                  <c:v>2.4454791097911787E-3</c:v>
                </c:pt>
                <c:pt idx="18">
                  <c:v>2.4256686807391931E-3</c:v>
                </c:pt>
                <c:pt idx="19">
                  <c:v>2.404949553183407E-3</c:v>
                </c:pt>
                <c:pt idx="20">
                  <c:v>3.0583971806064222E-3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'Apertura '!$U$159</c:f>
              <c:strCache>
                <c:ptCount val="1"/>
                <c:pt idx="0">
                  <c:v>Porcentaje de 
Intercambio Comercial del PIB Colombia (9)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'!$A$160:$A$180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'!$U$160:$U$180</c:f>
              <c:numCache>
                <c:formatCode>0.00%</c:formatCode>
                <c:ptCount val="21"/>
                <c:pt idx="0">
                  <c:v>2.1369954419288924E-3</c:v>
                </c:pt>
                <c:pt idx="1">
                  <c:v>2.0844480746312526E-3</c:v>
                </c:pt>
                <c:pt idx="2">
                  <c:v>2.1170306690071372E-3</c:v>
                </c:pt>
                <c:pt idx="3">
                  <c:v>2.7457545471018426E-3</c:v>
                </c:pt>
                <c:pt idx="4">
                  <c:v>1.5548331461886294E-3</c:v>
                </c:pt>
                <c:pt idx="5">
                  <c:v>7.4294305402419867E-4</c:v>
                </c:pt>
                <c:pt idx="6">
                  <c:v>8.9802539746595099E-4</c:v>
                </c:pt>
                <c:pt idx="7">
                  <c:v>6.9258203834240972E-4</c:v>
                </c:pt>
                <c:pt idx="8">
                  <c:v>1.0793410048659852E-3</c:v>
                </c:pt>
                <c:pt idx="9">
                  <c:v>1.0379494690441542E-3</c:v>
                </c:pt>
                <c:pt idx="10">
                  <c:v>1.7798436950507675E-3</c:v>
                </c:pt>
                <c:pt idx="11">
                  <c:v>1.4234976630302949E-3</c:v>
                </c:pt>
                <c:pt idx="12">
                  <c:v>1.0115976425200349E-3</c:v>
                </c:pt>
                <c:pt idx="13">
                  <c:v>1.1325308838264726E-3</c:v>
                </c:pt>
                <c:pt idx="14">
                  <c:v>7.7164782280455385E-4</c:v>
                </c:pt>
                <c:pt idx="15">
                  <c:v>8.9563137724057507E-4</c:v>
                </c:pt>
                <c:pt idx="16">
                  <c:v>7.7804219870633866E-4</c:v>
                </c:pt>
                <c:pt idx="17">
                  <c:v>6.4043107555274603E-4</c:v>
                </c:pt>
                <c:pt idx="18">
                  <c:v>7.7452153123076079E-4</c:v>
                </c:pt>
                <c:pt idx="19">
                  <c:v>7.3257052544714227E-4</c:v>
                </c:pt>
                <c:pt idx="20">
                  <c:v>8.1114145870778544E-4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'Apertura '!$V$159</c:f>
              <c:strCache>
                <c:ptCount val="1"/>
                <c:pt idx="0">
                  <c:v>Porcentaje de 
Intercambio Comercial del PIB Colombia (10)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'!$V$160:$V$180</c:f>
              <c:numCache>
                <c:formatCode>0.00%</c:formatCode>
                <c:ptCount val="21"/>
                <c:pt idx="0">
                  <c:v>1.0761590587193639E-3</c:v>
                </c:pt>
                <c:pt idx="1">
                  <c:v>1.1150343309170323E-3</c:v>
                </c:pt>
                <c:pt idx="2">
                  <c:v>1.6429491504866261E-3</c:v>
                </c:pt>
                <c:pt idx="3">
                  <c:v>2.1283278013292375E-3</c:v>
                </c:pt>
                <c:pt idx="4">
                  <c:v>1.6551587418837379E-3</c:v>
                </c:pt>
                <c:pt idx="5">
                  <c:v>1.7280412462771203E-3</c:v>
                </c:pt>
                <c:pt idx="6">
                  <c:v>1.8991163258511746E-3</c:v>
                </c:pt>
                <c:pt idx="7">
                  <c:v>1.3227420125358394E-3</c:v>
                </c:pt>
                <c:pt idx="8">
                  <c:v>2.0582281582019698E-3</c:v>
                </c:pt>
                <c:pt idx="9">
                  <c:v>1.2709114065186026E-3</c:v>
                </c:pt>
                <c:pt idx="10">
                  <c:v>9.9790457710153191E-4</c:v>
                </c:pt>
                <c:pt idx="11">
                  <c:v>1.5909744453185205E-3</c:v>
                </c:pt>
                <c:pt idx="12">
                  <c:v>1.2541723909109469E-3</c:v>
                </c:pt>
                <c:pt idx="13">
                  <c:v>2.4909374555955916E-3</c:v>
                </c:pt>
                <c:pt idx="14">
                  <c:v>3.8210449310381181E-3</c:v>
                </c:pt>
                <c:pt idx="15">
                  <c:v>2.990872240670408E-3</c:v>
                </c:pt>
                <c:pt idx="16">
                  <c:v>3.577538377508206E-3</c:v>
                </c:pt>
                <c:pt idx="17">
                  <c:v>2.5015450144027611E-3</c:v>
                </c:pt>
                <c:pt idx="18">
                  <c:v>2.9995341060933501E-3</c:v>
                </c:pt>
                <c:pt idx="19">
                  <c:v>4.0479699520637067E-3</c:v>
                </c:pt>
                <c:pt idx="20">
                  <c:v>4.7798739560818799E-3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105592"/>
        <c:axId val="448105200"/>
      </c:lineChart>
      <c:catAx>
        <c:axId val="44810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8104808"/>
        <c:crosses val="autoZero"/>
        <c:auto val="1"/>
        <c:lblAlgn val="ctr"/>
        <c:lblOffset val="100"/>
        <c:noMultiLvlLbl val="0"/>
      </c:catAx>
      <c:valAx>
        <c:axId val="448104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50" b="1" i="0" baseline="0">
                    <a:effectLst/>
                  </a:rPr>
                  <a:t>Miles de dólares</a:t>
                </a:r>
                <a:endParaRPr lang="es-CO" sz="1050">
                  <a:effectLst/>
                </a:endParaRPr>
              </a:p>
            </c:rich>
          </c:tx>
          <c:layout>
            <c:manualLayout>
              <c:xMode val="edge"/>
              <c:yMode val="edge"/>
              <c:x val="1.2052730696798493E-2"/>
              <c:y val="0.610830147253662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8104416"/>
        <c:crosses val="autoZero"/>
        <c:crossBetween val="between"/>
      </c:valAx>
      <c:valAx>
        <c:axId val="448105200"/>
        <c:scaling>
          <c:orientation val="minMax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8105592"/>
        <c:crosses val="max"/>
        <c:crossBetween val="between"/>
      </c:valAx>
      <c:catAx>
        <c:axId val="448105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81052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1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>
  <cs:dataPoint3D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1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>
  <cs:dataPoint3D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1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>
  <cs:dataPoint3D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chart" Target="../charts/chart34.xml"/><Relationship Id="rId5" Type="http://schemas.openxmlformats.org/officeDocument/2006/relationships/chart" Target="../charts/chart33.xml"/><Relationship Id="rId4" Type="http://schemas.openxmlformats.org/officeDocument/2006/relationships/chart" Target="../charts/chart32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image" Target="../media/image4.png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image" Target="../media/image5.png"/><Relationship Id="rId9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161924</xdr:colOff>
      <xdr:row>2</xdr:row>
      <xdr:rowOff>190499</xdr:rowOff>
    </xdr:from>
    <xdr:to>
      <xdr:col>19</xdr:col>
      <xdr:colOff>38099</xdr:colOff>
      <xdr:row>26</xdr:row>
      <xdr:rowOff>9525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495297</xdr:colOff>
      <xdr:row>5</xdr:row>
      <xdr:rowOff>80962</xdr:rowOff>
    </xdr:from>
    <xdr:to>
      <xdr:col>15</xdr:col>
      <xdr:colOff>23811</xdr:colOff>
      <xdr:row>24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647699</xdr:colOff>
      <xdr:row>84</xdr:row>
      <xdr:rowOff>23811</xdr:rowOff>
    </xdr:from>
    <xdr:to>
      <xdr:col>13</xdr:col>
      <xdr:colOff>619125</xdr:colOff>
      <xdr:row>101</xdr:row>
      <xdr:rowOff>23811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333374</xdr:colOff>
      <xdr:row>4</xdr:row>
      <xdr:rowOff>202407</xdr:rowOff>
    </xdr:from>
    <xdr:to>
      <xdr:col>8</xdr:col>
      <xdr:colOff>95249</xdr:colOff>
      <xdr:row>4</xdr:row>
      <xdr:rowOff>554832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9" y="964407"/>
          <a:ext cx="5238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273843</xdr:colOff>
      <xdr:row>83</xdr:row>
      <xdr:rowOff>202406</xdr:rowOff>
    </xdr:from>
    <xdr:to>
      <xdr:col>10</xdr:col>
      <xdr:colOff>83342</xdr:colOff>
      <xdr:row>83</xdr:row>
      <xdr:rowOff>547687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1718" y="17918906"/>
          <a:ext cx="988218" cy="345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297656</xdr:colOff>
      <xdr:row>30</xdr:row>
      <xdr:rowOff>1</xdr:rowOff>
    </xdr:from>
    <xdr:to>
      <xdr:col>9</xdr:col>
      <xdr:colOff>154781</xdr:colOff>
      <xdr:row>31</xdr:row>
      <xdr:rowOff>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6477001"/>
          <a:ext cx="809625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750094</xdr:colOff>
      <xdr:row>109</xdr:row>
      <xdr:rowOff>107157</xdr:rowOff>
    </xdr:from>
    <xdr:to>
      <xdr:col>9</xdr:col>
      <xdr:colOff>176213</xdr:colOff>
      <xdr:row>109</xdr:row>
      <xdr:rowOff>583406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5969" y="24110157"/>
          <a:ext cx="1140619" cy="476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261937</xdr:colOff>
      <xdr:row>55</xdr:row>
      <xdr:rowOff>238125</xdr:rowOff>
    </xdr:from>
    <xdr:to>
      <xdr:col>10</xdr:col>
      <xdr:colOff>14287</xdr:colOff>
      <xdr:row>55</xdr:row>
      <xdr:rowOff>590550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9812" y="11858625"/>
          <a:ext cx="931069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416719</xdr:colOff>
      <xdr:row>142</xdr:row>
      <xdr:rowOff>285749</xdr:rowOff>
    </xdr:from>
    <xdr:to>
      <xdr:col>10</xdr:col>
      <xdr:colOff>169069</xdr:colOff>
      <xdr:row>142</xdr:row>
      <xdr:rowOff>726280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4594" y="30384749"/>
          <a:ext cx="931069" cy="440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440532</xdr:colOff>
      <xdr:row>134</xdr:row>
      <xdr:rowOff>214312</xdr:rowOff>
    </xdr:from>
    <xdr:to>
      <xdr:col>10</xdr:col>
      <xdr:colOff>192882</xdr:colOff>
      <xdr:row>134</xdr:row>
      <xdr:rowOff>690562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8407" y="28789312"/>
          <a:ext cx="931069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388141</xdr:colOff>
      <xdr:row>4</xdr:row>
      <xdr:rowOff>592930</xdr:rowOff>
    </xdr:from>
    <xdr:to>
      <xdr:col>14</xdr:col>
      <xdr:colOff>678655</xdr:colOff>
      <xdr:row>23</xdr:row>
      <xdr:rowOff>16668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611980</xdr:colOff>
      <xdr:row>84</xdr:row>
      <xdr:rowOff>142874</xdr:rowOff>
    </xdr:from>
    <xdr:to>
      <xdr:col>13</xdr:col>
      <xdr:colOff>583406</xdr:colOff>
      <xdr:row>104</xdr:row>
      <xdr:rowOff>142874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488156</xdr:colOff>
      <xdr:row>4</xdr:row>
      <xdr:rowOff>154782</xdr:rowOff>
    </xdr:from>
    <xdr:to>
      <xdr:col>9</xdr:col>
      <xdr:colOff>59531</xdr:colOff>
      <xdr:row>4</xdr:row>
      <xdr:rowOff>507207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6031" y="916782"/>
          <a:ext cx="5238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71437</xdr:colOff>
      <xdr:row>83</xdr:row>
      <xdr:rowOff>166688</xdr:rowOff>
    </xdr:from>
    <xdr:to>
      <xdr:col>9</xdr:col>
      <xdr:colOff>107155</xdr:colOff>
      <xdr:row>83</xdr:row>
      <xdr:rowOff>726282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9312" y="17883188"/>
          <a:ext cx="988218" cy="559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642937</xdr:colOff>
      <xdr:row>30</xdr:row>
      <xdr:rowOff>178594</xdr:rowOff>
    </xdr:from>
    <xdr:to>
      <xdr:col>10</xdr:col>
      <xdr:colOff>33337</xdr:colOff>
      <xdr:row>30</xdr:row>
      <xdr:rowOff>642937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0812" y="6465094"/>
          <a:ext cx="569119" cy="464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571500</xdr:colOff>
      <xdr:row>109</xdr:row>
      <xdr:rowOff>107157</xdr:rowOff>
    </xdr:from>
    <xdr:to>
      <xdr:col>8</xdr:col>
      <xdr:colOff>188119</xdr:colOff>
      <xdr:row>110</xdr:row>
      <xdr:rowOff>11906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23348157"/>
          <a:ext cx="1140619" cy="666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345282</xdr:colOff>
      <xdr:row>56</xdr:row>
      <xdr:rowOff>23812</xdr:rowOff>
    </xdr:from>
    <xdr:to>
      <xdr:col>10</xdr:col>
      <xdr:colOff>97632</xdr:colOff>
      <xdr:row>57</xdr:row>
      <xdr:rowOff>185737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3157" y="12596812"/>
          <a:ext cx="931069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345281</xdr:colOff>
      <xdr:row>134</xdr:row>
      <xdr:rowOff>59531</xdr:rowOff>
    </xdr:from>
    <xdr:to>
      <xdr:col>10</xdr:col>
      <xdr:colOff>97631</xdr:colOff>
      <xdr:row>134</xdr:row>
      <xdr:rowOff>940594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3156" y="28634531"/>
          <a:ext cx="931069" cy="881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566735</xdr:colOff>
      <xdr:row>4</xdr:row>
      <xdr:rowOff>640556</xdr:rowOff>
    </xdr:from>
    <xdr:to>
      <xdr:col>15</xdr:col>
      <xdr:colOff>95249</xdr:colOff>
      <xdr:row>23</xdr:row>
      <xdr:rowOff>64294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111918</xdr:colOff>
      <xdr:row>83</xdr:row>
      <xdr:rowOff>702467</xdr:rowOff>
    </xdr:from>
    <xdr:to>
      <xdr:col>14</xdr:col>
      <xdr:colOff>83344</xdr:colOff>
      <xdr:row>103</xdr:row>
      <xdr:rowOff>130967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714374</xdr:colOff>
      <xdr:row>4</xdr:row>
      <xdr:rowOff>154781</xdr:rowOff>
    </xdr:from>
    <xdr:to>
      <xdr:col>10</xdr:col>
      <xdr:colOff>59530</xdr:colOff>
      <xdr:row>4</xdr:row>
      <xdr:rowOff>507206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49" y="916781"/>
          <a:ext cx="5238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71437</xdr:colOff>
      <xdr:row>83</xdr:row>
      <xdr:rowOff>166688</xdr:rowOff>
    </xdr:from>
    <xdr:to>
      <xdr:col>10</xdr:col>
      <xdr:colOff>107155</xdr:colOff>
      <xdr:row>83</xdr:row>
      <xdr:rowOff>642938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1312" y="17883188"/>
          <a:ext cx="452437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642937</xdr:colOff>
      <xdr:row>30</xdr:row>
      <xdr:rowOff>178594</xdr:rowOff>
    </xdr:from>
    <xdr:to>
      <xdr:col>10</xdr:col>
      <xdr:colOff>95250</xdr:colOff>
      <xdr:row>30</xdr:row>
      <xdr:rowOff>714375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0812" y="6655594"/>
          <a:ext cx="631032" cy="535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571500</xdr:colOff>
      <xdr:row>109</xdr:row>
      <xdr:rowOff>107158</xdr:rowOff>
    </xdr:from>
    <xdr:to>
      <xdr:col>8</xdr:col>
      <xdr:colOff>188119</xdr:colOff>
      <xdr:row>109</xdr:row>
      <xdr:rowOff>631032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24110158"/>
          <a:ext cx="569119" cy="523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369094</xdr:colOff>
      <xdr:row>55</xdr:row>
      <xdr:rowOff>226219</xdr:rowOff>
    </xdr:from>
    <xdr:to>
      <xdr:col>10</xdr:col>
      <xdr:colOff>121444</xdr:colOff>
      <xdr:row>55</xdr:row>
      <xdr:rowOff>578644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6969" y="11846719"/>
          <a:ext cx="931069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333375</xdr:colOff>
      <xdr:row>134</xdr:row>
      <xdr:rowOff>166687</xdr:rowOff>
    </xdr:from>
    <xdr:to>
      <xdr:col>10</xdr:col>
      <xdr:colOff>85725</xdr:colOff>
      <xdr:row>134</xdr:row>
      <xdr:rowOff>583406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28741687"/>
          <a:ext cx="931069" cy="416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352421</xdr:colOff>
      <xdr:row>4</xdr:row>
      <xdr:rowOff>652461</xdr:rowOff>
    </xdr:from>
    <xdr:to>
      <xdr:col>14</xdr:col>
      <xdr:colOff>642935</xdr:colOff>
      <xdr:row>23</xdr:row>
      <xdr:rowOff>76199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433386</xdr:colOff>
      <xdr:row>84</xdr:row>
      <xdr:rowOff>130968</xdr:rowOff>
    </xdr:from>
    <xdr:to>
      <xdr:col>13</xdr:col>
      <xdr:colOff>404812</xdr:colOff>
      <xdr:row>104</xdr:row>
      <xdr:rowOff>130968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523874</xdr:colOff>
      <xdr:row>4</xdr:row>
      <xdr:rowOff>107156</xdr:rowOff>
    </xdr:from>
    <xdr:to>
      <xdr:col>9</xdr:col>
      <xdr:colOff>95249</xdr:colOff>
      <xdr:row>4</xdr:row>
      <xdr:rowOff>459581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49" y="869156"/>
          <a:ext cx="5238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119062</xdr:colOff>
      <xdr:row>83</xdr:row>
      <xdr:rowOff>107156</xdr:rowOff>
    </xdr:from>
    <xdr:to>
      <xdr:col>9</xdr:col>
      <xdr:colOff>154780</xdr:colOff>
      <xdr:row>83</xdr:row>
      <xdr:rowOff>547687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6937" y="17823656"/>
          <a:ext cx="988218" cy="440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452437</xdr:colOff>
      <xdr:row>30</xdr:row>
      <xdr:rowOff>83345</xdr:rowOff>
    </xdr:from>
    <xdr:to>
      <xdr:col>9</xdr:col>
      <xdr:colOff>69056</xdr:colOff>
      <xdr:row>30</xdr:row>
      <xdr:rowOff>678656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0312" y="6369845"/>
          <a:ext cx="569119" cy="595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571500</xdr:colOff>
      <xdr:row>109</xdr:row>
      <xdr:rowOff>71439</xdr:rowOff>
    </xdr:from>
    <xdr:to>
      <xdr:col>8</xdr:col>
      <xdr:colOff>188119</xdr:colOff>
      <xdr:row>109</xdr:row>
      <xdr:rowOff>511969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23312439"/>
          <a:ext cx="1140619" cy="440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488157</xdr:colOff>
      <xdr:row>55</xdr:row>
      <xdr:rowOff>261937</xdr:rowOff>
    </xdr:from>
    <xdr:to>
      <xdr:col>10</xdr:col>
      <xdr:colOff>240507</xdr:colOff>
      <xdr:row>55</xdr:row>
      <xdr:rowOff>614362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6032" y="11882437"/>
          <a:ext cx="931069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250031</xdr:colOff>
      <xdr:row>134</xdr:row>
      <xdr:rowOff>166687</xdr:rowOff>
    </xdr:from>
    <xdr:to>
      <xdr:col>10</xdr:col>
      <xdr:colOff>2381</xdr:colOff>
      <xdr:row>134</xdr:row>
      <xdr:rowOff>785812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7906" y="28741687"/>
          <a:ext cx="931069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54765</xdr:colOff>
      <xdr:row>8</xdr:row>
      <xdr:rowOff>188117</xdr:rowOff>
    </xdr:from>
    <xdr:to>
      <xdr:col>15</xdr:col>
      <xdr:colOff>345279</xdr:colOff>
      <xdr:row>27</xdr:row>
      <xdr:rowOff>95249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254793</xdr:colOff>
      <xdr:row>84</xdr:row>
      <xdr:rowOff>166687</xdr:rowOff>
    </xdr:from>
    <xdr:to>
      <xdr:col>14</xdr:col>
      <xdr:colOff>226219</xdr:colOff>
      <xdr:row>104</xdr:row>
      <xdr:rowOff>166687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654843</xdr:colOff>
      <xdr:row>7</xdr:row>
      <xdr:rowOff>47625</xdr:rowOff>
    </xdr:from>
    <xdr:to>
      <xdr:col>9</xdr:col>
      <xdr:colOff>226218</xdr:colOff>
      <xdr:row>9</xdr:row>
      <xdr:rowOff>19050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2718" y="1952625"/>
          <a:ext cx="5238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71437</xdr:colOff>
      <xdr:row>83</xdr:row>
      <xdr:rowOff>166687</xdr:rowOff>
    </xdr:from>
    <xdr:to>
      <xdr:col>10</xdr:col>
      <xdr:colOff>107155</xdr:colOff>
      <xdr:row>83</xdr:row>
      <xdr:rowOff>678656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1312" y="17883187"/>
          <a:ext cx="452437" cy="511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642937</xdr:colOff>
      <xdr:row>30</xdr:row>
      <xdr:rowOff>178594</xdr:rowOff>
    </xdr:from>
    <xdr:to>
      <xdr:col>10</xdr:col>
      <xdr:colOff>464343</xdr:colOff>
      <xdr:row>32</xdr:row>
      <xdr:rowOff>150019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0812" y="6465094"/>
          <a:ext cx="100012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571500</xdr:colOff>
      <xdr:row>109</xdr:row>
      <xdr:rowOff>107157</xdr:rowOff>
    </xdr:from>
    <xdr:to>
      <xdr:col>9</xdr:col>
      <xdr:colOff>188119</xdr:colOff>
      <xdr:row>110</xdr:row>
      <xdr:rowOff>23812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23348157"/>
          <a:ext cx="569119" cy="678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559594</xdr:colOff>
      <xdr:row>57</xdr:row>
      <xdr:rowOff>154781</xdr:rowOff>
    </xdr:from>
    <xdr:to>
      <xdr:col>10</xdr:col>
      <xdr:colOff>311944</xdr:colOff>
      <xdr:row>59</xdr:row>
      <xdr:rowOff>126206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7469" y="14632781"/>
          <a:ext cx="9334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428625</xdr:colOff>
      <xdr:row>134</xdr:row>
      <xdr:rowOff>95251</xdr:rowOff>
    </xdr:from>
    <xdr:to>
      <xdr:col>10</xdr:col>
      <xdr:colOff>180975</xdr:colOff>
      <xdr:row>134</xdr:row>
      <xdr:rowOff>833438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8670251"/>
          <a:ext cx="931069" cy="73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276225</xdr:colOff>
      <xdr:row>4</xdr:row>
      <xdr:rowOff>161925</xdr:rowOff>
    </xdr:from>
    <xdr:to>
      <xdr:col>18</xdr:col>
      <xdr:colOff>542925</xdr:colOff>
      <xdr:row>4</xdr:row>
      <xdr:rowOff>514350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6800" y="933450"/>
          <a:ext cx="10287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76200</xdr:colOff>
      <xdr:row>31</xdr:row>
      <xdr:rowOff>180975</xdr:rowOff>
    </xdr:from>
    <xdr:to>
      <xdr:col>19</xdr:col>
      <xdr:colOff>257175</xdr:colOff>
      <xdr:row>31</xdr:row>
      <xdr:rowOff>533400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06675" y="6915150"/>
          <a:ext cx="9429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733425</xdr:colOff>
      <xdr:row>58</xdr:row>
      <xdr:rowOff>142875</xdr:rowOff>
    </xdr:from>
    <xdr:to>
      <xdr:col>18</xdr:col>
      <xdr:colOff>238125</xdr:colOff>
      <xdr:row>58</xdr:row>
      <xdr:rowOff>876300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12792075"/>
          <a:ext cx="17907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685799</xdr:colOff>
      <xdr:row>4</xdr:row>
      <xdr:rowOff>995362</xdr:rowOff>
    </xdr:from>
    <xdr:to>
      <xdr:col>23</xdr:col>
      <xdr:colOff>428624</xdr:colOff>
      <xdr:row>26</xdr:row>
      <xdr:rowOff>28575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628650</xdr:colOff>
      <xdr:row>32</xdr:row>
      <xdr:rowOff>61911</xdr:rowOff>
    </xdr:from>
    <xdr:to>
      <xdr:col>24</xdr:col>
      <xdr:colOff>76200</xdr:colOff>
      <xdr:row>50</xdr:row>
      <xdr:rowOff>180974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714375</xdr:colOff>
      <xdr:row>58</xdr:row>
      <xdr:rowOff>938211</xdr:rowOff>
    </xdr:from>
    <xdr:to>
      <xdr:col>22</xdr:col>
      <xdr:colOff>619125</xdr:colOff>
      <xdr:row>77</xdr:row>
      <xdr:rowOff>180974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212461</xdr:colOff>
      <xdr:row>10</xdr:row>
      <xdr:rowOff>11642</xdr:rowOff>
    </xdr:from>
    <xdr:to>
      <xdr:col>31</xdr:col>
      <xdr:colOff>60061</xdr:colOff>
      <xdr:row>12</xdr:row>
      <xdr:rowOff>30692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2736" y="3259667"/>
          <a:ext cx="13716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706436</xdr:colOff>
      <xdr:row>38</xdr:row>
      <xdr:rowOff>60856</xdr:rowOff>
    </xdr:from>
    <xdr:to>
      <xdr:col>28</xdr:col>
      <xdr:colOff>392905</xdr:colOff>
      <xdr:row>42</xdr:row>
      <xdr:rowOff>41806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8711" y="9985906"/>
          <a:ext cx="1210469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151378</xdr:colOff>
      <xdr:row>56</xdr:row>
      <xdr:rowOff>125866</xdr:rowOff>
    </xdr:from>
    <xdr:to>
      <xdr:col>23</xdr:col>
      <xdr:colOff>239825</xdr:colOff>
      <xdr:row>58</xdr:row>
      <xdr:rowOff>183016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4271" y="12508366"/>
          <a:ext cx="157162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352425</xdr:colOff>
      <xdr:row>0</xdr:row>
      <xdr:rowOff>666750</xdr:rowOff>
    </xdr:from>
    <xdr:to>
      <xdr:col>19</xdr:col>
      <xdr:colOff>638175</xdr:colOff>
      <xdr:row>21</xdr:row>
      <xdr:rowOff>66675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390524</xdr:colOff>
      <xdr:row>3</xdr:row>
      <xdr:rowOff>9525</xdr:rowOff>
    </xdr:from>
    <xdr:to>
      <xdr:col>15</xdr:col>
      <xdr:colOff>352425</xdr:colOff>
      <xdr:row>4</xdr:row>
      <xdr:rowOff>85725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4" y="1209675"/>
          <a:ext cx="1485901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380999</xdr:colOff>
      <xdr:row>5</xdr:row>
      <xdr:rowOff>66674</xdr:rowOff>
    </xdr:from>
    <xdr:to>
      <xdr:col>20</xdr:col>
      <xdr:colOff>133350</xdr:colOff>
      <xdr:row>29</xdr:row>
      <xdr:rowOff>19049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383381</xdr:colOff>
      <xdr:row>5</xdr:row>
      <xdr:rowOff>433388</xdr:rowOff>
    </xdr:from>
    <xdr:to>
      <xdr:col>27</xdr:col>
      <xdr:colOff>192881</xdr:colOff>
      <xdr:row>5</xdr:row>
      <xdr:rowOff>785813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84225" y="1397794"/>
          <a:ext cx="13335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530225</xdr:colOff>
      <xdr:row>30</xdr:row>
      <xdr:rowOff>375708</xdr:rowOff>
    </xdr:from>
    <xdr:to>
      <xdr:col>27</xdr:col>
      <xdr:colOff>244475</xdr:colOff>
      <xdr:row>30</xdr:row>
      <xdr:rowOff>728133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28892" y="6873875"/>
          <a:ext cx="12382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364066</xdr:colOff>
      <xdr:row>81</xdr:row>
      <xdr:rowOff>325967</xdr:rowOff>
    </xdr:from>
    <xdr:to>
      <xdr:col>27</xdr:col>
      <xdr:colOff>173566</xdr:colOff>
      <xdr:row>81</xdr:row>
      <xdr:rowOff>678392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86066" y="17894300"/>
          <a:ext cx="13335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535516</xdr:colOff>
      <xdr:row>56</xdr:row>
      <xdr:rowOff>379941</xdr:rowOff>
    </xdr:from>
    <xdr:to>
      <xdr:col>27</xdr:col>
      <xdr:colOff>345016</xdr:colOff>
      <xdr:row>56</xdr:row>
      <xdr:rowOff>732366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57516" y="12603691"/>
          <a:ext cx="13335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466725</xdr:colOff>
      <xdr:row>106</xdr:row>
      <xdr:rowOff>397669</xdr:rowOff>
    </xdr:from>
    <xdr:to>
      <xdr:col>27</xdr:col>
      <xdr:colOff>228600</xdr:colOff>
      <xdr:row>106</xdr:row>
      <xdr:rowOff>759619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67569" y="23400544"/>
          <a:ext cx="12858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566737</xdr:colOff>
      <xdr:row>131</xdr:row>
      <xdr:rowOff>371476</xdr:rowOff>
    </xdr:from>
    <xdr:to>
      <xdr:col>27</xdr:col>
      <xdr:colOff>328612</xdr:colOff>
      <xdr:row>131</xdr:row>
      <xdr:rowOff>733426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67581" y="28886945"/>
          <a:ext cx="12858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350044</xdr:colOff>
      <xdr:row>157</xdr:row>
      <xdr:rowOff>71437</xdr:rowOff>
    </xdr:from>
    <xdr:to>
      <xdr:col>28</xdr:col>
      <xdr:colOff>111919</xdr:colOff>
      <xdr:row>158</xdr:row>
      <xdr:rowOff>297655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22950" y="36087843"/>
          <a:ext cx="128587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369093</xdr:colOff>
      <xdr:row>183</xdr:row>
      <xdr:rowOff>30957</xdr:rowOff>
    </xdr:from>
    <xdr:to>
      <xdr:col>27</xdr:col>
      <xdr:colOff>511968</xdr:colOff>
      <xdr:row>183</xdr:row>
      <xdr:rowOff>464342</xdr:rowOff>
    </xdr:to>
    <xdr:pic>
      <xdr:nvPicPr>
        <xdr:cNvPr id="17" name="Imagen 1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79999" y="41786176"/>
          <a:ext cx="1666875" cy="433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547688</xdr:colOff>
      <xdr:row>5</xdr:row>
      <xdr:rowOff>916782</xdr:rowOff>
    </xdr:from>
    <xdr:to>
      <xdr:col>32</xdr:col>
      <xdr:colOff>500062</xdr:colOff>
      <xdr:row>26</xdr:row>
      <xdr:rowOff>166687</xdr:rowOff>
    </xdr:to>
    <xdr:graphicFrame macro="">
      <xdr:nvGraphicFramePr>
        <xdr:cNvPr id="18" name="Gráfico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750093</xdr:colOff>
      <xdr:row>30</xdr:row>
      <xdr:rowOff>837008</xdr:rowOff>
    </xdr:from>
    <xdr:to>
      <xdr:col>32</xdr:col>
      <xdr:colOff>690562</xdr:colOff>
      <xdr:row>52</xdr:row>
      <xdr:rowOff>23811</xdr:rowOff>
    </xdr:to>
    <xdr:graphicFrame macro="">
      <xdr:nvGraphicFramePr>
        <xdr:cNvPr id="20" name="Gráfico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22</xdr:col>
      <xdr:colOff>714374</xdr:colOff>
      <xdr:row>82</xdr:row>
      <xdr:rowOff>27383</xdr:rowOff>
    </xdr:from>
    <xdr:to>
      <xdr:col>34</xdr:col>
      <xdr:colOff>35717</xdr:colOff>
      <xdr:row>103</xdr:row>
      <xdr:rowOff>47624</xdr:rowOff>
    </xdr:to>
    <xdr:graphicFrame macro="">
      <xdr:nvGraphicFramePr>
        <xdr:cNvPr id="22" name="Gráfico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22</xdr:col>
      <xdr:colOff>750093</xdr:colOff>
      <xdr:row>107</xdr:row>
      <xdr:rowOff>59532</xdr:rowOff>
    </xdr:from>
    <xdr:to>
      <xdr:col>34</xdr:col>
      <xdr:colOff>11907</xdr:colOff>
      <xdr:row>128</xdr:row>
      <xdr:rowOff>11906</xdr:rowOff>
    </xdr:to>
    <xdr:graphicFrame macro="">
      <xdr:nvGraphicFramePr>
        <xdr:cNvPr id="23" name="Gráfico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23</xdr:col>
      <xdr:colOff>11907</xdr:colOff>
      <xdr:row>132</xdr:row>
      <xdr:rowOff>63102</xdr:rowOff>
    </xdr:from>
    <xdr:to>
      <xdr:col>33</xdr:col>
      <xdr:colOff>750093</xdr:colOff>
      <xdr:row>153</xdr:row>
      <xdr:rowOff>166688</xdr:rowOff>
    </xdr:to>
    <xdr:graphicFrame macro="">
      <xdr:nvGraphicFramePr>
        <xdr:cNvPr id="24" name="Gráfico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22</xdr:col>
      <xdr:colOff>416719</xdr:colOff>
      <xdr:row>158</xdr:row>
      <xdr:rowOff>416716</xdr:rowOff>
    </xdr:from>
    <xdr:to>
      <xdr:col>33</xdr:col>
      <xdr:colOff>464344</xdr:colOff>
      <xdr:row>181</xdr:row>
      <xdr:rowOff>35718</xdr:rowOff>
    </xdr:to>
    <xdr:graphicFrame macro="">
      <xdr:nvGraphicFramePr>
        <xdr:cNvPr id="25" name="Gráfico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22</xdr:col>
      <xdr:colOff>488155</xdr:colOff>
      <xdr:row>183</xdr:row>
      <xdr:rowOff>575071</xdr:rowOff>
    </xdr:from>
    <xdr:to>
      <xdr:col>33</xdr:col>
      <xdr:colOff>511968</xdr:colOff>
      <xdr:row>206</xdr:row>
      <xdr:rowOff>11906</xdr:rowOff>
    </xdr:to>
    <xdr:graphicFrame macro="">
      <xdr:nvGraphicFramePr>
        <xdr:cNvPr id="27" name="Gráfico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23</xdr:col>
      <xdr:colOff>35718</xdr:colOff>
      <xdr:row>57</xdr:row>
      <xdr:rowOff>146445</xdr:rowOff>
    </xdr:from>
    <xdr:to>
      <xdr:col>33</xdr:col>
      <xdr:colOff>59531</xdr:colOff>
      <xdr:row>78</xdr:row>
      <xdr:rowOff>83344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554828</xdr:colOff>
      <xdr:row>5</xdr:row>
      <xdr:rowOff>45242</xdr:rowOff>
    </xdr:from>
    <xdr:to>
      <xdr:col>15</xdr:col>
      <xdr:colOff>83342</xdr:colOff>
      <xdr:row>24</xdr:row>
      <xdr:rowOff>40480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707230</xdr:colOff>
      <xdr:row>81</xdr:row>
      <xdr:rowOff>750092</xdr:rowOff>
    </xdr:from>
    <xdr:to>
      <xdr:col>14</xdr:col>
      <xdr:colOff>535781</xdr:colOff>
      <xdr:row>100</xdr:row>
      <xdr:rowOff>178592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559593</xdr:colOff>
      <xdr:row>4</xdr:row>
      <xdr:rowOff>142875</xdr:rowOff>
    </xdr:from>
    <xdr:to>
      <xdr:col>9</xdr:col>
      <xdr:colOff>130968</xdr:colOff>
      <xdr:row>4</xdr:row>
      <xdr:rowOff>495300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7468" y="904875"/>
          <a:ext cx="5238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71437</xdr:colOff>
      <xdr:row>81</xdr:row>
      <xdr:rowOff>166687</xdr:rowOff>
    </xdr:from>
    <xdr:to>
      <xdr:col>9</xdr:col>
      <xdr:colOff>107155</xdr:colOff>
      <xdr:row>81</xdr:row>
      <xdr:rowOff>678656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9312" y="17311687"/>
          <a:ext cx="988218" cy="511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511968</xdr:colOff>
      <xdr:row>30</xdr:row>
      <xdr:rowOff>178594</xdr:rowOff>
    </xdr:from>
    <xdr:to>
      <xdr:col>9</xdr:col>
      <xdr:colOff>128587</xdr:colOff>
      <xdr:row>31</xdr:row>
      <xdr:rowOff>35719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9843" y="6274594"/>
          <a:ext cx="569119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571500</xdr:colOff>
      <xdr:row>107</xdr:row>
      <xdr:rowOff>107157</xdr:rowOff>
    </xdr:from>
    <xdr:to>
      <xdr:col>10</xdr:col>
      <xdr:colOff>202406</xdr:colOff>
      <xdr:row>109</xdr:row>
      <xdr:rowOff>78582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22967157"/>
          <a:ext cx="8096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345281</xdr:colOff>
      <xdr:row>55</xdr:row>
      <xdr:rowOff>369094</xdr:rowOff>
    </xdr:from>
    <xdr:to>
      <xdr:col>10</xdr:col>
      <xdr:colOff>97631</xdr:colOff>
      <xdr:row>55</xdr:row>
      <xdr:rowOff>721519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3156" y="11799094"/>
          <a:ext cx="931069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321468</xdr:colOff>
      <xdr:row>132</xdr:row>
      <xdr:rowOff>130968</xdr:rowOff>
    </xdr:from>
    <xdr:to>
      <xdr:col>10</xdr:col>
      <xdr:colOff>73818</xdr:colOff>
      <xdr:row>132</xdr:row>
      <xdr:rowOff>821531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343" y="27943968"/>
          <a:ext cx="931069" cy="690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185734</xdr:colOff>
      <xdr:row>4</xdr:row>
      <xdr:rowOff>735806</xdr:rowOff>
    </xdr:from>
    <xdr:to>
      <xdr:col>15</xdr:col>
      <xdr:colOff>476248</xdr:colOff>
      <xdr:row>23</xdr:row>
      <xdr:rowOff>159544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290512</xdr:colOff>
      <xdr:row>84</xdr:row>
      <xdr:rowOff>23812</xdr:rowOff>
    </xdr:from>
    <xdr:to>
      <xdr:col>15</xdr:col>
      <xdr:colOff>202406</xdr:colOff>
      <xdr:row>104</xdr:row>
      <xdr:rowOff>23812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642937</xdr:colOff>
      <xdr:row>4</xdr:row>
      <xdr:rowOff>142875</xdr:rowOff>
    </xdr:from>
    <xdr:to>
      <xdr:col>9</xdr:col>
      <xdr:colOff>214312</xdr:colOff>
      <xdr:row>4</xdr:row>
      <xdr:rowOff>495300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0812" y="904875"/>
          <a:ext cx="5238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59531</xdr:colOff>
      <xdr:row>83</xdr:row>
      <xdr:rowOff>166687</xdr:rowOff>
    </xdr:from>
    <xdr:to>
      <xdr:col>10</xdr:col>
      <xdr:colOff>95249</xdr:colOff>
      <xdr:row>83</xdr:row>
      <xdr:rowOff>750094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9406" y="17883187"/>
          <a:ext cx="452437" cy="583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642937</xdr:colOff>
      <xdr:row>30</xdr:row>
      <xdr:rowOff>178595</xdr:rowOff>
    </xdr:from>
    <xdr:to>
      <xdr:col>10</xdr:col>
      <xdr:colOff>33337</xdr:colOff>
      <xdr:row>30</xdr:row>
      <xdr:rowOff>678657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0812" y="6465095"/>
          <a:ext cx="569119" cy="500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571500</xdr:colOff>
      <xdr:row>109</xdr:row>
      <xdr:rowOff>107157</xdr:rowOff>
    </xdr:from>
    <xdr:to>
      <xdr:col>9</xdr:col>
      <xdr:colOff>188119</xdr:colOff>
      <xdr:row>110</xdr:row>
      <xdr:rowOff>95250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23348157"/>
          <a:ext cx="569119" cy="750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357188</xdr:colOff>
      <xdr:row>55</xdr:row>
      <xdr:rowOff>392906</xdr:rowOff>
    </xdr:from>
    <xdr:to>
      <xdr:col>10</xdr:col>
      <xdr:colOff>109538</xdr:colOff>
      <xdr:row>55</xdr:row>
      <xdr:rowOff>745331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5063" y="12013406"/>
          <a:ext cx="931069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619125</xdr:colOff>
      <xdr:row>134</xdr:row>
      <xdr:rowOff>107156</xdr:rowOff>
    </xdr:from>
    <xdr:to>
      <xdr:col>10</xdr:col>
      <xdr:colOff>371475</xdr:colOff>
      <xdr:row>134</xdr:row>
      <xdr:rowOff>821531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28682156"/>
          <a:ext cx="931069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459579</xdr:colOff>
      <xdr:row>4</xdr:row>
      <xdr:rowOff>616743</xdr:rowOff>
    </xdr:from>
    <xdr:to>
      <xdr:col>14</xdr:col>
      <xdr:colOff>750093</xdr:colOff>
      <xdr:row>23</xdr:row>
      <xdr:rowOff>40481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100011</xdr:colOff>
      <xdr:row>84</xdr:row>
      <xdr:rowOff>11905</xdr:rowOff>
    </xdr:from>
    <xdr:to>
      <xdr:col>14</xdr:col>
      <xdr:colOff>71437</xdr:colOff>
      <xdr:row>101</xdr:row>
      <xdr:rowOff>11905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583406</xdr:colOff>
      <xdr:row>4</xdr:row>
      <xdr:rowOff>154782</xdr:rowOff>
    </xdr:from>
    <xdr:to>
      <xdr:col>9</xdr:col>
      <xdr:colOff>154781</xdr:colOff>
      <xdr:row>4</xdr:row>
      <xdr:rowOff>507207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1281" y="916782"/>
          <a:ext cx="5238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392906</xdr:colOff>
      <xdr:row>83</xdr:row>
      <xdr:rowOff>154781</xdr:rowOff>
    </xdr:from>
    <xdr:to>
      <xdr:col>10</xdr:col>
      <xdr:colOff>202405</xdr:colOff>
      <xdr:row>83</xdr:row>
      <xdr:rowOff>547687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0781" y="17871281"/>
          <a:ext cx="988218" cy="392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547687</xdr:colOff>
      <xdr:row>30</xdr:row>
      <xdr:rowOff>166687</xdr:rowOff>
    </xdr:from>
    <xdr:to>
      <xdr:col>9</xdr:col>
      <xdr:colOff>164306</xdr:colOff>
      <xdr:row>31</xdr:row>
      <xdr:rowOff>23812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5562" y="6453187"/>
          <a:ext cx="569119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166688</xdr:colOff>
      <xdr:row>109</xdr:row>
      <xdr:rowOff>71438</xdr:rowOff>
    </xdr:from>
    <xdr:to>
      <xdr:col>10</xdr:col>
      <xdr:colOff>128588</xdr:colOff>
      <xdr:row>109</xdr:row>
      <xdr:rowOff>714375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4563" y="25598438"/>
          <a:ext cx="1140619" cy="642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333375</xdr:colOff>
      <xdr:row>55</xdr:row>
      <xdr:rowOff>250030</xdr:rowOff>
    </xdr:from>
    <xdr:to>
      <xdr:col>10</xdr:col>
      <xdr:colOff>85725</xdr:colOff>
      <xdr:row>55</xdr:row>
      <xdr:rowOff>762000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11870530"/>
          <a:ext cx="931069" cy="511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416719</xdr:colOff>
      <xdr:row>134</xdr:row>
      <xdr:rowOff>142875</xdr:rowOff>
    </xdr:from>
    <xdr:to>
      <xdr:col>10</xdr:col>
      <xdr:colOff>169069</xdr:colOff>
      <xdr:row>134</xdr:row>
      <xdr:rowOff>833438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4594" y="31765875"/>
          <a:ext cx="931069" cy="690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400047</xdr:colOff>
      <xdr:row>4</xdr:row>
      <xdr:rowOff>628649</xdr:rowOff>
    </xdr:from>
    <xdr:to>
      <xdr:col>14</xdr:col>
      <xdr:colOff>690561</xdr:colOff>
      <xdr:row>23</xdr:row>
      <xdr:rowOff>52387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588167</xdr:colOff>
      <xdr:row>84</xdr:row>
      <xdr:rowOff>119061</xdr:rowOff>
    </xdr:from>
    <xdr:to>
      <xdr:col>13</xdr:col>
      <xdr:colOff>559593</xdr:colOff>
      <xdr:row>104</xdr:row>
      <xdr:rowOff>119061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380999</xdr:colOff>
      <xdr:row>4</xdr:row>
      <xdr:rowOff>23813</xdr:rowOff>
    </xdr:from>
    <xdr:to>
      <xdr:col>8</xdr:col>
      <xdr:colOff>142874</xdr:colOff>
      <xdr:row>4</xdr:row>
      <xdr:rowOff>376238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4" y="785813"/>
          <a:ext cx="5238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71437</xdr:colOff>
      <xdr:row>83</xdr:row>
      <xdr:rowOff>166688</xdr:rowOff>
    </xdr:from>
    <xdr:to>
      <xdr:col>9</xdr:col>
      <xdr:colOff>107155</xdr:colOff>
      <xdr:row>83</xdr:row>
      <xdr:rowOff>714376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9312" y="17883188"/>
          <a:ext cx="988218" cy="547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464343</xdr:colOff>
      <xdr:row>30</xdr:row>
      <xdr:rowOff>95252</xdr:rowOff>
    </xdr:from>
    <xdr:to>
      <xdr:col>9</xdr:col>
      <xdr:colOff>80962</xdr:colOff>
      <xdr:row>31</xdr:row>
      <xdr:rowOff>2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2218" y="6381752"/>
          <a:ext cx="569119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190500</xdr:colOff>
      <xdr:row>109</xdr:row>
      <xdr:rowOff>107158</xdr:rowOff>
    </xdr:from>
    <xdr:to>
      <xdr:col>10</xdr:col>
      <xdr:colOff>152400</xdr:colOff>
      <xdr:row>109</xdr:row>
      <xdr:rowOff>619126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23348158"/>
          <a:ext cx="1140619" cy="511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273844</xdr:colOff>
      <xdr:row>55</xdr:row>
      <xdr:rowOff>333375</xdr:rowOff>
    </xdr:from>
    <xdr:to>
      <xdr:col>10</xdr:col>
      <xdr:colOff>26194</xdr:colOff>
      <xdr:row>55</xdr:row>
      <xdr:rowOff>685800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1719" y="11953875"/>
          <a:ext cx="931069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619125</xdr:colOff>
      <xdr:row>134</xdr:row>
      <xdr:rowOff>107157</xdr:rowOff>
    </xdr:from>
    <xdr:to>
      <xdr:col>10</xdr:col>
      <xdr:colOff>371475</xdr:colOff>
      <xdr:row>134</xdr:row>
      <xdr:rowOff>750095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28682157"/>
          <a:ext cx="931069" cy="642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566735</xdr:colOff>
      <xdr:row>4</xdr:row>
      <xdr:rowOff>497680</xdr:rowOff>
    </xdr:from>
    <xdr:to>
      <xdr:col>15</xdr:col>
      <xdr:colOff>95249</xdr:colOff>
      <xdr:row>22</xdr:row>
      <xdr:rowOff>111918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635793</xdr:colOff>
      <xdr:row>84</xdr:row>
      <xdr:rowOff>47623</xdr:rowOff>
    </xdr:from>
    <xdr:to>
      <xdr:col>13</xdr:col>
      <xdr:colOff>607219</xdr:colOff>
      <xdr:row>104</xdr:row>
      <xdr:rowOff>47623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559593</xdr:colOff>
      <xdr:row>4</xdr:row>
      <xdr:rowOff>95250</xdr:rowOff>
    </xdr:from>
    <xdr:to>
      <xdr:col>9</xdr:col>
      <xdr:colOff>130968</xdr:colOff>
      <xdr:row>4</xdr:row>
      <xdr:rowOff>447675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7468" y="857250"/>
          <a:ext cx="5238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71437</xdr:colOff>
      <xdr:row>83</xdr:row>
      <xdr:rowOff>166688</xdr:rowOff>
    </xdr:from>
    <xdr:to>
      <xdr:col>9</xdr:col>
      <xdr:colOff>107155</xdr:colOff>
      <xdr:row>83</xdr:row>
      <xdr:rowOff>642938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9312" y="17883188"/>
          <a:ext cx="988218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642937</xdr:colOff>
      <xdr:row>30</xdr:row>
      <xdr:rowOff>178594</xdr:rowOff>
    </xdr:from>
    <xdr:to>
      <xdr:col>10</xdr:col>
      <xdr:colOff>309562</xdr:colOff>
      <xdr:row>31</xdr:row>
      <xdr:rowOff>35719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0812" y="6655594"/>
          <a:ext cx="845344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571500</xdr:colOff>
      <xdr:row>109</xdr:row>
      <xdr:rowOff>107158</xdr:rowOff>
    </xdr:from>
    <xdr:to>
      <xdr:col>8</xdr:col>
      <xdr:colOff>188119</xdr:colOff>
      <xdr:row>109</xdr:row>
      <xdr:rowOff>726282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24110158"/>
          <a:ext cx="1140619" cy="619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464344</xdr:colOff>
      <xdr:row>55</xdr:row>
      <xdr:rowOff>178593</xdr:rowOff>
    </xdr:from>
    <xdr:to>
      <xdr:col>10</xdr:col>
      <xdr:colOff>216694</xdr:colOff>
      <xdr:row>55</xdr:row>
      <xdr:rowOff>531018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2219" y="11799093"/>
          <a:ext cx="931069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619125</xdr:colOff>
      <xdr:row>134</xdr:row>
      <xdr:rowOff>107156</xdr:rowOff>
    </xdr:from>
    <xdr:to>
      <xdr:col>10</xdr:col>
      <xdr:colOff>371475</xdr:colOff>
      <xdr:row>134</xdr:row>
      <xdr:rowOff>809625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30206156"/>
          <a:ext cx="931069" cy="702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conomi/Downloads/Alimentos%20y%20animales%20viv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Exportaciones USA"/>
      <sheetName val="Exportaciones Colombia"/>
      <sheetName val="Balanza Comercial Colombia"/>
      <sheetName val="Indicadores de Competitividad"/>
      <sheetName val="Hoja1"/>
    </sheetNames>
    <sheetDataSet>
      <sheetData sheetId="0"/>
      <sheetData sheetId="1"/>
      <sheetData sheetId="2"/>
      <sheetData sheetId="3"/>
      <sheetData sheetId="4">
        <row r="68">
          <cell r="D68" t="str">
            <v>Exportaciones 
por habitante</v>
          </cell>
        </row>
        <row r="129">
          <cell r="A129">
            <v>1991</v>
          </cell>
        </row>
        <row r="130">
          <cell r="A130">
            <v>1992</v>
          </cell>
        </row>
        <row r="131">
          <cell r="A131">
            <v>1993</v>
          </cell>
        </row>
        <row r="132">
          <cell r="A132">
            <v>1994</v>
          </cell>
        </row>
        <row r="133">
          <cell r="A133">
            <v>1995</v>
          </cell>
        </row>
        <row r="134">
          <cell r="A134">
            <v>1996</v>
          </cell>
        </row>
        <row r="135">
          <cell r="A135">
            <v>1997</v>
          </cell>
        </row>
        <row r="136">
          <cell r="A136">
            <v>1998</v>
          </cell>
        </row>
        <row r="137">
          <cell r="A137">
            <v>1999</v>
          </cell>
        </row>
        <row r="138">
          <cell r="A138">
            <v>2000</v>
          </cell>
        </row>
        <row r="139">
          <cell r="A139">
            <v>2001</v>
          </cell>
        </row>
        <row r="140">
          <cell r="A140">
            <v>2002</v>
          </cell>
        </row>
        <row r="141">
          <cell r="A141">
            <v>2003</v>
          </cell>
        </row>
        <row r="142">
          <cell r="A142">
            <v>2004</v>
          </cell>
        </row>
        <row r="143">
          <cell r="A143">
            <v>2005</v>
          </cell>
        </row>
        <row r="144">
          <cell r="A144">
            <v>2006</v>
          </cell>
        </row>
        <row r="145">
          <cell r="A145">
            <v>2007</v>
          </cell>
        </row>
        <row r="146">
          <cell r="A146">
            <v>2008</v>
          </cell>
        </row>
        <row r="147">
          <cell r="A147">
            <v>2009</v>
          </cell>
        </row>
        <row r="148">
          <cell r="A148">
            <v>2010</v>
          </cell>
        </row>
        <row r="149">
          <cell r="A149">
            <v>2011</v>
          </cell>
        </row>
        <row r="150">
          <cell r="A150">
            <v>2012</v>
          </cell>
        </row>
        <row r="151">
          <cell r="A151">
            <v>2013</v>
          </cell>
        </row>
        <row r="152">
          <cell r="A152">
            <v>2014</v>
          </cell>
        </row>
        <row r="153">
          <cell r="A153">
            <v>2015</v>
          </cell>
        </row>
        <row r="159">
          <cell r="A159">
            <v>1991</v>
          </cell>
        </row>
        <row r="160">
          <cell r="A160">
            <v>1992</v>
          </cell>
        </row>
        <row r="161">
          <cell r="A161">
            <v>1993</v>
          </cell>
        </row>
        <row r="162">
          <cell r="A162">
            <v>1994</v>
          </cell>
        </row>
        <row r="163">
          <cell r="A163">
            <v>1995</v>
          </cell>
        </row>
        <row r="164">
          <cell r="A164">
            <v>1996</v>
          </cell>
        </row>
        <row r="165">
          <cell r="A165">
            <v>1997</v>
          </cell>
        </row>
        <row r="166">
          <cell r="A166">
            <v>1998</v>
          </cell>
        </row>
        <row r="167">
          <cell r="A167">
            <v>1999</v>
          </cell>
        </row>
        <row r="168">
          <cell r="A168">
            <v>2000</v>
          </cell>
        </row>
        <row r="169">
          <cell r="A169">
            <v>2001</v>
          </cell>
        </row>
        <row r="170">
          <cell r="A170">
            <v>2002</v>
          </cell>
        </row>
        <row r="171">
          <cell r="A171">
            <v>2003</v>
          </cell>
        </row>
        <row r="172">
          <cell r="A172">
            <v>2004</v>
          </cell>
        </row>
        <row r="173">
          <cell r="A173">
            <v>2005</v>
          </cell>
        </row>
        <row r="174">
          <cell r="A174">
            <v>2006</v>
          </cell>
        </row>
        <row r="175">
          <cell r="A175">
            <v>2007</v>
          </cell>
        </row>
        <row r="176">
          <cell r="A176">
            <v>2008</v>
          </cell>
        </row>
        <row r="177">
          <cell r="A177">
            <v>2009</v>
          </cell>
        </row>
        <row r="178">
          <cell r="A178">
            <v>2010</v>
          </cell>
        </row>
        <row r="179">
          <cell r="A179">
            <v>2011</v>
          </cell>
        </row>
        <row r="180">
          <cell r="A180">
            <v>2012</v>
          </cell>
        </row>
        <row r="181">
          <cell r="A181">
            <v>2013</v>
          </cell>
        </row>
        <row r="182">
          <cell r="A182">
            <v>2014</v>
          </cell>
        </row>
        <row r="183">
          <cell r="A183">
            <v>2015</v>
          </cell>
        </row>
      </sheetData>
      <sheetData sheetId="5"/>
    </sheetDataSet>
  </externalBook>
</externalLink>
</file>

<file path=xl/tables/table1.xml><?xml version="1.0" encoding="utf-8"?>
<table xmlns="http://schemas.openxmlformats.org/spreadsheetml/2006/main" id="17" name="Tabla118" displayName="Tabla118" ref="A6:V27" totalsRowShown="0" headerRowDxfId="347" dataDxfId="345" headerRowBorderDxfId="346" tableBorderDxfId="344" totalsRowBorderDxfId="343">
  <tableColumns count="22">
    <tableColumn id="1" name="Año" dataDxfId="342"/>
    <tableColumn id="2" name="(1) Productos primarios" dataDxfId="341">
      <calculatedColumnFormula>'Export '!B2</calculatedColumnFormula>
    </tableColumn>
    <tableColumn id="13" name="(2) MRB: agro" dataDxfId="340">
      <calculatedColumnFormula>'Export '!C2</calculatedColumnFormula>
    </tableColumn>
    <tableColumn id="9" name="(3) MRB: otros" dataDxfId="339">
      <calculatedColumnFormula>'Export '!D2</calculatedColumnFormula>
    </tableColumn>
    <tableColumn id="10" name="(4)MBT: textiles, vestidos y calzado" dataDxfId="338">
      <calculatedColumnFormula>'Export '!E2</calculatedColumnFormula>
    </tableColumn>
    <tableColumn id="11" name="(5) MBT: otros" dataDxfId="337">
      <calculatedColumnFormula>'Export '!F2</calculatedColumnFormula>
    </tableColumn>
    <tableColumn id="12" name="(6) MTI: automoviles " dataDxfId="336">
      <calculatedColumnFormula>'Export '!G2</calculatedColumnFormula>
    </tableColumn>
    <tableColumn id="7" name="(7) MTI: procesos" dataDxfId="335">
      <calculatedColumnFormula>'Export '!H2</calculatedColumnFormula>
    </tableColumn>
    <tableColumn id="8" name="(8) MTI: ingeniería" dataDxfId="334">
      <calculatedColumnFormula>'Export '!I2</calculatedColumnFormula>
    </tableColumn>
    <tableColumn id="6" name="(9) MAT: electronicos y electricos " dataDxfId="333">
      <calculatedColumnFormula>'Export '!J2</calculatedColumnFormula>
    </tableColumn>
    <tableColumn id="3" name="(10) MAT: otros " dataDxfId="332">
      <calculatedColumnFormula>'Export '!K2</calculatedColumnFormula>
    </tableColumn>
    <tableColumn id="4" name="Pib Colombia a pesos corrientes_x000a_ (US$ miles de millones)" dataDxfId="331" dataCellStyle="Porcentaje"/>
    <tableColumn id="5" name="Porcentaje de _x000a_Exportaciones del PIB a Unión Europea (1)" dataDxfId="330">
      <calculatedColumnFormula>B7/($L7*1000)</calculatedColumnFormula>
    </tableColumn>
    <tableColumn id="15" name="Porcentaje de _x000a_Exportaciones del PIB a Unión Europea (2)" dataDxfId="329">
      <calculatedColumnFormula>C7/($L7*1000)</calculatedColumnFormula>
    </tableColumn>
    <tableColumn id="16" name="Porcentaje de _x000a_Exportaciones del PIB a Unión Europea (3)" dataDxfId="328">
      <calculatedColumnFormula>D7/($L7*1000)</calculatedColumnFormula>
    </tableColumn>
    <tableColumn id="17" name="Porcentaje de _x000a_Exportaciones del PIB a Unión Europea (4)" dataDxfId="327">
      <calculatedColumnFormula>E7/($L7*1000)</calculatedColumnFormula>
    </tableColumn>
    <tableColumn id="18" name="Porcentaje de _x000a_Exportaciones del PIB a Unión Europea (5)" dataDxfId="326">
      <calculatedColumnFormula>F7/($L7*1000)</calculatedColumnFormula>
    </tableColumn>
    <tableColumn id="19" name="Porcentaje de _x000a_Exportaciones del PIB a Unión Europea (6)" dataDxfId="325">
      <calculatedColumnFormula>G7/($L7*1000)</calculatedColumnFormula>
    </tableColumn>
    <tableColumn id="20" name="Porcentaje de _x000a_Exportaciones del PIB a Unión Europea (7)" dataDxfId="324">
      <calculatedColumnFormula>H7/($L7*1000)</calculatedColumnFormula>
    </tableColumn>
    <tableColumn id="21" name="Porcentaje de _x000a_Exportaciones del PIB a Unión Europea (8)" dataDxfId="323">
      <calculatedColumnFormula>I7/($L7*1000)</calculatedColumnFormula>
    </tableColumn>
    <tableColumn id="22" name="Porcentaje de _x000a_Exportaciones del PIB a Unión Europea (9)" dataDxfId="322">
      <calculatedColumnFormula>J7/($L7*1000)</calculatedColumnFormula>
    </tableColumn>
    <tableColumn id="23" name="Porcentaje de _x000a_Exportaciones del PIB a Unión Europea (10)" dataDxfId="321">
      <calculatedColumnFormula>K7/($L7*1000)</calculatedColumnFormula>
    </tableColumn>
  </tableColumns>
  <tableStyleInfo name="TableStyleMedium14" showFirstColumn="0" showLastColumn="0" showRowStripes="1" showColumnStripes="0"/>
</table>
</file>

<file path=xl/tables/table10.xml><?xml version="1.0" encoding="utf-8"?>
<table xmlns="http://schemas.openxmlformats.org/spreadsheetml/2006/main" id="29" name="Tabla19101130" displayName="Tabla19101130" ref="B59:L80" totalsRowShown="0" headerRowDxfId="115" dataDxfId="113" headerRowBorderDxfId="114" tableBorderDxfId="112" totalsRowBorderDxfId="111">
  <tableColumns count="11">
    <tableColumn id="1" name="Año" dataDxfId="110"/>
    <tableColumn id="18" name="Porcentaje de _x000a_Intercambio Comercial Colombia (1)" dataDxfId="109" dataCellStyle="Porcentaje">
      <calculatedColumnFormula>'Apertura '!B109/'Exp Mundiales'!B2</calculatedColumnFormula>
    </tableColumn>
    <tableColumn id="19" name="Porcentaje de _x000a_Intercambio Comercial Colombia (2)" dataDxfId="108" dataCellStyle="Porcentaje">
      <calculatedColumnFormula>'Apertura '!C109/'Exp Mundiales'!C2</calculatedColumnFormula>
    </tableColumn>
    <tableColumn id="20" name="Porcentaje de _x000a_Intercambio Comercial Colombia (3)" dataDxfId="107" dataCellStyle="Porcentaje">
      <calculatedColumnFormula>'Apertura '!D109/'Exp Mundiales'!D2</calculatedColumnFormula>
    </tableColumn>
    <tableColumn id="21" name="Porcentaje de _x000a_Intercambio Comercial Colombia (4)" dataDxfId="106" dataCellStyle="Porcentaje">
      <calculatedColumnFormula>'Apertura '!E109/'Exp Mundiales'!E2</calculatedColumnFormula>
    </tableColumn>
    <tableColumn id="16" name="Porcentaje de _x000a_Intercambio Comercial Colombia (5)" dataDxfId="105" dataCellStyle="Porcentaje">
      <calculatedColumnFormula>'Apertura '!F109/'Exp Mundiales'!F2</calculatedColumnFormula>
    </tableColumn>
    <tableColumn id="17" name="Porcentaje de _x000a_Intercambio Comercial Colombia (6)" dataDxfId="104" dataCellStyle="Porcentaje">
      <calculatedColumnFormula>'Apertura '!G109/'Exp Mundiales'!G2</calculatedColumnFormula>
    </tableColumn>
    <tableColumn id="15" name="Porcentaje de _x000a_Intercambio Comercial Colombia (7)" dataDxfId="103" dataCellStyle="Porcentaje">
      <calculatedColumnFormula>'Apertura '!H109/'Exp Mundiales'!H2</calculatedColumnFormula>
    </tableColumn>
    <tableColumn id="4" name="Porcentaje de _x000a_Intercambio Comercial Colombia (8)" dataDxfId="102" dataCellStyle="Porcentaje">
      <calculatedColumnFormula>'Apertura '!I109/'Exp Mundiales'!I2</calculatedColumnFormula>
    </tableColumn>
    <tableColumn id="22" name="Porcentaje de _x000a_Intercambio Comercial Colombia (9)" dataDxfId="101" dataCellStyle="Porcentaje">
      <calculatedColumnFormula>'Apertura '!J109/'Exp Mundiales'!J2</calculatedColumnFormula>
    </tableColumn>
    <tableColumn id="23" name="Porcentaje de _x000a_Intercambio Comercial Colombia (10)" dataDxfId="100" dataCellStyle="Porcentaje">
      <calculatedColumnFormula>'Apertura '!K109/'Exp Mundiales'!K2</calculatedColumnFormula>
    </tableColumn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id="27" name="Tabla1928" displayName="Tabla1928" ref="B5:L26" totalsRowShown="0" headerRowDxfId="99" dataDxfId="97" headerRowBorderDxfId="98" tableBorderDxfId="96" totalsRowBorderDxfId="95">
  <tableColumns count="11">
    <tableColumn id="1" name="Año" dataDxfId="94"/>
    <tableColumn id="11" name="Porcentaje de _x000a_Exportaciones del PIB a USA (1)" dataDxfId="93" dataCellStyle="Porcentaje">
      <calculatedColumnFormula>'Export '!B2/'Exp Mundiales'!B2</calculatedColumnFormula>
    </tableColumn>
    <tableColumn id="12" name="Porcentaje de _x000a_Exportaciones del PIB a USA (2)" dataDxfId="92" dataCellStyle="Porcentaje">
      <calculatedColumnFormula>'Export '!C2/'Exp Mundiales'!C2</calculatedColumnFormula>
    </tableColumn>
    <tableColumn id="7" name="Porcentaje de _x000a_Exportaciones del PIB a USA (3)" dataDxfId="91" dataCellStyle="Porcentaje">
      <calculatedColumnFormula>'Export '!D2/'Exp Mundiales'!D2</calculatedColumnFormula>
    </tableColumn>
    <tableColumn id="8" name="Porcentaje de _x000a_Exportaciones del PIB a USA (4)" dataDxfId="90" dataCellStyle="Porcentaje">
      <calculatedColumnFormula>'Export '!E2/'Exp Mundiales'!E2</calculatedColumnFormula>
    </tableColumn>
    <tableColumn id="9" name="Porcentaje de _x000a_Exportaciones del PIB a USA (5)" dataDxfId="89" dataCellStyle="Porcentaje">
      <calculatedColumnFormula>'Export '!F2/'Exp Mundiales'!F2</calculatedColumnFormula>
    </tableColumn>
    <tableColumn id="10" name="Porcentaje de _x000a_Exportaciones del PIB a USA (6)" dataDxfId="88" dataCellStyle="Porcentaje">
      <calculatedColumnFormula>'Export '!G2/'Exp Mundiales'!G2</calculatedColumnFormula>
    </tableColumn>
    <tableColumn id="5" name="Porcentaje de _x000a_Exportaciones del PIB a USA (7)" dataDxfId="87" dataCellStyle="Porcentaje">
      <calculatedColumnFormula>'Export '!H2/'Exp Mundiales'!H2</calculatedColumnFormula>
    </tableColumn>
    <tableColumn id="6" name="Porcentaje de _x000a_Exportaciones del PIB a USA (8)" dataDxfId="86" dataCellStyle="Porcentaje">
      <calculatedColumnFormula>'Export '!I2/'Exp Mundiales'!I2</calculatedColumnFormula>
    </tableColumn>
    <tableColumn id="2" name="Porcentaje de _x000a_Exportaciones del PIB a USA (9)" dataDxfId="85" dataCellStyle="Porcentaje">
      <calculatedColumnFormula>'Export '!J2/'Exp Mundiales'!J2</calculatedColumnFormula>
    </tableColumn>
    <tableColumn id="4" name="Porcentaje de _x000a_Exportaciones del PIB a USA (10)" dataDxfId="84" dataCellStyle="Porcentaje">
      <calculatedColumnFormula>'Export '!K2/'Exp Mundiales'!K2</calculatedColumnFormula>
    </tableColumn>
  </tableColumns>
  <tableStyleInfo name="TableStyleMedium14" showFirstColumn="0" showLastColumn="0" showRowStripes="1" showColumnStripes="0"/>
</table>
</file>

<file path=xl/tables/table12.xml><?xml version="1.0" encoding="utf-8"?>
<table xmlns="http://schemas.openxmlformats.org/spreadsheetml/2006/main" id="30" name="Tabla1910111331" displayName="Tabla1910111331" ref="A4:U25" totalsRowShown="0" headerRowDxfId="29" dataDxfId="28" headerRowBorderDxfId="26" tableBorderDxfId="27" totalsRowBorderDxfId="25">
  <tableColumns count="21">
    <tableColumn id="1" name="Año" dataDxfId="24"/>
    <tableColumn id="2" name="Total Balanza Comercial de Colombia (1)" dataDxfId="23">
      <calculatedColumnFormula>'Balanza c '!B2</calculatedColumnFormula>
    </tableColumn>
    <tableColumn id="13" name="Total Balanza Comercial de Colombia (2)" dataDxfId="22">
      <calculatedColumnFormula>'Balanza c '!C2</calculatedColumnFormula>
    </tableColumn>
    <tableColumn id="14" name="Total Balanza Comercial de Colombia (3)" dataDxfId="21">
      <calculatedColumnFormula>'Balanza c '!D2</calculatedColumnFormula>
    </tableColumn>
    <tableColumn id="15" name="Total Balanza Comercial de Colombia (4)" dataDxfId="20">
      <calculatedColumnFormula>'Balanza c '!E2</calculatedColumnFormula>
    </tableColumn>
    <tableColumn id="16" name="Total Balanza Comercial de Colombia (5)" dataDxfId="19">
      <calculatedColumnFormula>'Balanza c '!F2</calculatedColumnFormula>
    </tableColumn>
    <tableColumn id="17" name="Total Balanza Comercial de Colombia (6)" dataDxfId="18">
      <calculatedColumnFormula>'Balanza c '!G2</calculatedColumnFormula>
    </tableColumn>
    <tableColumn id="8" name="Total Balanza Comercial de Colombia (7)" dataDxfId="17">
      <calculatedColumnFormula>'Balanza c '!H2</calculatedColumnFormula>
    </tableColumn>
    <tableColumn id="9" name="Total Balanza Comercial de Colombia (8)" dataDxfId="16">
      <calculatedColumnFormula>'Balanza c '!I2</calculatedColumnFormula>
    </tableColumn>
    <tableColumn id="10" name="Total Balanza Comercial de Colombia (9)" dataDxfId="15">
      <calculatedColumnFormula>'Balanza c '!J2</calculatedColumnFormula>
    </tableColumn>
    <tableColumn id="11" name="Total Balanza Comercial de Colombia (10)" dataDxfId="14">
      <calculatedColumnFormula>'Balanza c '!K2</calculatedColumnFormula>
    </tableColumn>
    <tableColumn id="25" name="VCR (1)" dataDxfId="13">
      <calculatedColumnFormula>(Tabla1910111331[[#This Row],[Total Balanza Comercial de Colombia (1)]])/('Exp de Col al Mundo'!B2+'Imp a Col del Mundo'!B2)</calculatedColumnFormula>
    </tableColumn>
    <tableColumn id="26" name="VCR (2)" dataDxfId="12">
      <calculatedColumnFormula>(Tabla1910111331[[#This Row],[Total Balanza Comercial de Colombia (2)]])/('Exp de Col al Mundo'!C2+'Imp a Col del Mundo'!C2)</calculatedColumnFormula>
    </tableColumn>
    <tableColumn id="21" name="VCR (3)" dataDxfId="11">
      <calculatedColumnFormula>(Tabla1910111331[[#This Row],[Total Balanza Comercial de Colombia (3)]])/('Exp de Col al Mundo'!D2+'Imp a Col del Mundo'!D2)</calculatedColumnFormula>
    </tableColumn>
    <tableColumn id="22" name="VCR (4)" dataDxfId="10">
      <calculatedColumnFormula>(Tabla1910111331[[#This Row],[Total Balanza Comercial de Colombia (4)]])/('Exp de Col al Mundo'!E2+'Imp a Col del Mundo'!E2)</calculatedColumnFormula>
    </tableColumn>
    <tableColumn id="23" name="VCR (5)" dataDxfId="9">
      <calculatedColumnFormula>(Tabla1910111331[[#This Row],[Total Balanza Comercial de Colombia (5)]])/('Exp de Col al Mundo'!F2+'Imp a Col del Mundo'!F2)</calculatedColumnFormula>
    </tableColumn>
    <tableColumn id="24" name="VCR (6)" dataDxfId="8">
      <calculatedColumnFormula>(Tabla1910111331[[#This Row],[Total Balanza Comercial de Colombia (6)]])/('Exp de Col al Mundo'!G2+'Imp a Col del Mundo'!G2)</calculatedColumnFormula>
    </tableColumn>
    <tableColumn id="19" name="VCR (7)" dataDxfId="7">
      <calculatedColumnFormula>(Tabla1910111331[[#This Row],[Total Balanza Comercial de Colombia (7)]])/('Exp de Col al Mundo'!H2+'Imp a Col del Mundo'!H2)</calculatedColumnFormula>
    </tableColumn>
    <tableColumn id="20" name="VCR (8)" dataDxfId="6">
      <calculatedColumnFormula>(Tabla1910111331[[#This Row],[Total Balanza Comercial de Colombia (8)]])/('Exp de Col al Mundo'!I2+'Imp a Col del Mundo'!I2)</calculatedColumnFormula>
    </tableColumn>
    <tableColumn id="18" name="VCR (9)" dataDxfId="5">
      <calculatedColumnFormula>(Tabla1910111331[[#This Row],[Total Balanza Comercial de Colombia (9)]])/('Exp de Col al Mundo'!J2+'Imp a Col del Mundo'!J2)</calculatedColumnFormula>
    </tableColumn>
    <tableColumn id="4" name="VCR (10)" dataDxfId="4" dataCellStyle="Porcentaje">
      <calculatedColumnFormula>(Tabla1910111331[[#This Row],[Total Balanza Comercial de Colombia (10)]])/('Exp de Col al Mundo'!K2+'Imp a Col del Mundo'!K2)</calculatedColumnFormula>
    </tableColumn>
  </tableColumns>
  <tableStyleInfo name="TableStyleMedium14" showFirstColumn="0" showLastColumn="0" showRowStripes="1" showColumnStripes="0"/>
</table>
</file>

<file path=xl/tables/table13.xml><?xml version="1.0" encoding="utf-8"?>
<table xmlns="http://schemas.openxmlformats.org/spreadsheetml/2006/main" id="31" name="Tabla191011131432" displayName="Tabla191011131432" ref="A29:U50" totalsRowShown="0" headerRowDxfId="46" dataDxfId="45" headerRowBorderDxfId="43" tableBorderDxfId="44" totalsRowBorderDxfId="42">
  <tableColumns count="21">
    <tableColumn id="1" name="Año" dataDxfId="41"/>
    <tableColumn id="11" name="Indice de Balassa (1)" dataDxfId="40">
      <calculatedColumnFormula>(('Export '!B2)/(Data!$L36)/(('COL to World'!B14)/'COL to World'!$L14))</calculatedColumnFormula>
    </tableColumn>
    <tableColumn id="12" name="Indice de Balassa (2)" dataDxfId="39">
      <calculatedColumnFormula>(('Export '!C2)/(Data!$L36)/(('COL to World'!C14)/'COL to World'!$L14))</calculatedColumnFormula>
    </tableColumn>
    <tableColumn id="13" name="Indice de Balassa (3)" dataDxfId="38">
      <calculatedColumnFormula>(('Export '!D2)/(Data!$L36)/(('COL to World'!D14)/'COL to World'!$L14))</calculatedColumnFormula>
    </tableColumn>
    <tableColumn id="14" name="Indice de Balassa (4)" dataDxfId="37">
      <calculatedColumnFormula>(('Export '!E2)/(Data!$L36)/(('COL to World'!E14)/'COL to World'!$L14))</calculatedColumnFormula>
    </tableColumn>
    <tableColumn id="15" name="Indice de Balassa (5)" dataDxfId="36">
      <calculatedColumnFormula>(('Export '!F2)/(Data!$L36)/(('COL to World'!F14)/'COL to World'!$L14))</calculatedColumnFormula>
    </tableColumn>
    <tableColumn id="8" name="Indice de Balassa (6)" dataDxfId="35">
      <calculatedColumnFormula>(('Export '!G2)/(Data!$L36)/(('COL to World'!G14)/'COL to World'!$L14))</calculatedColumnFormula>
    </tableColumn>
    <tableColumn id="9" name="Indice de Balassa (7)" dataDxfId="34">
      <calculatedColumnFormula>(('Export '!H2)/(Data!$L36)/(('COL to World'!H14)/'COL to World'!$L14))</calculatedColumnFormula>
    </tableColumn>
    <tableColumn id="10" name="Indice de Balassa (8)" dataDxfId="33">
      <calculatedColumnFormula>(('Export '!I2)/(Data!$L36)/(('COL to World'!I14)/'COL to World'!$L14))</calculatedColumnFormula>
    </tableColumn>
    <tableColumn id="6" name="Indice de Balassa (9)" dataDxfId="32">
      <calculatedColumnFormula>(('Export '!J2)/(Data!$L36)/(('COL to World'!J14)/'COL to World'!$L14))</calculatedColumnFormula>
    </tableColumn>
    <tableColumn id="4" name="Indice de Balassa  (10)" dataDxfId="31" dataCellStyle="Porcentaje">
      <calculatedColumnFormula>(('Export '!K2)/(Data!$L36)/(('COL to World'!K14)/'COL to World'!$L14))</calculatedColumnFormula>
    </tableColumn>
    <tableColumn id="23" name="Interpretación (1)" dataDxfId="30" dataCellStyle="Porcentaje">
      <calculatedColumnFormula>IF(Tabla191011131432[[#This Row],[Indice de Balassa (1)]]&gt;0.33,"VENTAJA","INTRAPRODUCTO")</calculatedColumnFormula>
    </tableColumn>
    <tableColumn id="24" name="Interpretación (2)" dataDxfId="81" dataCellStyle="Porcentaje">
      <calculatedColumnFormula>IF(Tabla191011131432[[#This Row],[Indice de Balassa (2)]]&gt;0.33,"VENTAJA","INTRAPRODUCTO")</calculatedColumnFormula>
    </tableColumn>
    <tableColumn id="19" name="Interpretación (3)" dataDxfId="80" dataCellStyle="Porcentaje">
      <calculatedColumnFormula>IF(Tabla191011131432[[#This Row],[Indice de Balassa (3)]]&gt;0.33,"VENTAJA","INTRAPRODUCTO")</calculatedColumnFormula>
    </tableColumn>
    <tableColumn id="20" name="Interpretación (4)" dataDxfId="79" dataCellStyle="Porcentaje">
      <calculatedColumnFormula>IF(Tabla191011131432[[#This Row],[Indice de Balassa (4)]]&gt;0.33,"VENTAJA","INTRAPRODUCTO")</calculatedColumnFormula>
    </tableColumn>
    <tableColumn id="21" name="Interpretación (5)" dataDxfId="78" dataCellStyle="Porcentaje">
      <calculatedColumnFormula>IF(Tabla191011131432[[#This Row],[Indice de Balassa (5)]]&gt;0.33,"VENTAJA","INTRAPRODUCTO")</calculatedColumnFormula>
    </tableColumn>
    <tableColumn id="22" name="Interpretación (6)" dataDxfId="77" dataCellStyle="Porcentaje">
      <calculatedColumnFormula>IF(Tabla191011131432[[#This Row],[Indice de Balassa (6)]]&gt;0.33,"VENTAJA","INTRAPRODUCTO")</calculatedColumnFormula>
    </tableColumn>
    <tableColumn id="17" name="Interpretación (7)" dataDxfId="76" dataCellStyle="Porcentaje">
      <calculatedColumnFormula>IF(Tabla191011131432[[#This Row],[Indice de Balassa (7)]]&gt;0.33,"VENTAJA","INTRAPRODUCTO")</calculatedColumnFormula>
    </tableColumn>
    <tableColumn id="18" name="Interpretación (8)" dataDxfId="75" dataCellStyle="Porcentaje">
      <calculatedColumnFormula>IF(Tabla191011131432[[#This Row],[Indice de Balassa (8)]]&gt;0.33,"VENTAJA","INTRAPRODUCTO")</calculatedColumnFormula>
    </tableColumn>
    <tableColumn id="16" name="Interpretación (9)" dataDxfId="74" dataCellStyle="Porcentaje">
      <calculatedColumnFormula>IF(Tabla191011131432[[#This Row],[Indice de Balassa (9)]]&gt;0.33,"VENTAJA","INTRAPRODUCTO")</calculatedColumnFormula>
    </tableColumn>
    <tableColumn id="7" name="Interpretación (10)" dataDxfId="73">
      <calculatedColumnFormula>IF(Tabla191011131432[[#This Row],[Indice de Balassa  (10)]]&gt;0.33,"VENTAJA","INTRAPRODUCTO")</calculatedColumnFormula>
    </tableColumn>
  </tableColumns>
  <tableStyleInfo name="TableStyleMedium14" showFirstColumn="0" showLastColumn="0" showRowStripes="1" showColumnStripes="0"/>
</table>
</file>

<file path=xl/tables/table14.xml><?xml version="1.0" encoding="utf-8"?>
<table xmlns="http://schemas.openxmlformats.org/spreadsheetml/2006/main" id="32" name="Tabla19101113141233" displayName="Tabla19101113141233" ref="A54:U75" totalsRowShown="0" headerRowDxfId="51" dataDxfId="50" headerRowBorderDxfId="48" tableBorderDxfId="49" totalsRowBorderDxfId="47">
  <tableColumns count="21">
    <tableColumn id="1" name="Año" dataDxfId="72"/>
    <tableColumn id="12" name="IGLL (1)" dataDxfId="71">
      <calculatedColumnFormula>1-('Balanza c '!B2/'Apertura '!B109)</calculatedColumnFormula>
    </tableColumn>
    <tableColumn id="10" name="IGLL (2)" dataDxfId="70">
      <calculatedColumnFormula>1-('Balanza c '!C2/'Apertura '!C109)</calculatedColumnFormula>
    </tableColumn>
    <tableColumn id="11" name="IGLL (3)" dataDxfId="69">
      <calculatedColumnFormula>1-('Balanza c '!D2/'Apertura '!D109)</calculatedColumnFormula>
    </tableColumn>
    <tableColumn id="5" name="IGLL (4)" dataDxfId="68">
      <calculatedColumnFormula>1-('Balanza c '!E2/'Apertura '!E109)</calculatedColumnFormula>
    </tableColumn>
    <tableColumn id="6" name="IGLL (5)" dataDxfId="67">
      <calculatedColumnFormula>1-('Balanza c '!F2/'Apertura '!F109)</calculatedColumnFormula>
    </tableColumn>
    <tableColumn id="8" name="IGLL (6)" dataDxfId="66">
      <calculatedColumnFormula>1-('Balanza c '!G2/'Apertura '!G109)</calculatedColumnFormula>
    </tableColumn>
    <tableColumn id="9" name="IGLL (7)" dataDxfId="65">
      <calculatedColumnFormula>1-('Balanza c '!H2/'Apertura '!H109)</calculatedColumnFormula>
    </tableColumn>
    <tableColumn id="2" name="IGLL (8)" dataDxfId="64">
      <calculatedColumnFormula>1-('Balanza c '!I2/'Apertura '!I109)</calculatedColumnFormula>
    </tableColumn>
    <tableColumn id="3" name="IGLL (9)" dataDxfId="63">
      <calculatedColumnFormula>1-('Balanza c '!J2/'Apertura '!J109)</calculatedColumnFormula>
    </tableColumn>
    <tableColumn id="4" name="IGLL (10)" dataDxfId="62" dataCellStyle="Porcentaje">
      <calculatedColumnFormula>1-('Balanza c '!K2/'Apertura '!K109)</calculatedColumnFormula>
    </tableColumn>
    <tableColumn id="20" name="Interpretación (1)" dataDxfId="61" dataCellStyle="Porcentaje">
      <calculatedColumnFormula>IF(Tabla19101113141233[[#This Row],[IGLL (1)]]&gt;0.33,"COMERCIO INTRAINDUSTRIAL","INDICIOS DE CMRCIO INT")</calculatedColumnFormula>
    </tableColumn>
    <tableColumn id="21" name="Interpretación (2)" dataDxfId="60" dataCellStyle="Porcentaje">
      <calculatedColumnFormula>IF(Tabla19101113141233[[#This Row],[IGLL (2)]]&gt;0.33,"COMERCIO INTRAINDUSTRIAL","INDICIOS DE CMRCIO INT")</calculatedColumnFormula>
    </tableColumn>
    <tableColumn id="16" name="Interpretación (3)" dataDxfId="59" dataCellStyle="Porcentaje">
      <calculatedColumnFormula>IF(Tabla19101113141233[[#This Row],[IGLL (3)]]&gt;0.33,"COMERCIO INTRAINDUSTRIAL","INDICIOS DE CMRCIO INT")</calculatedColumnFormula>
    </tableColumn>
    <tableColumn id="17" name="Interpretación (4)" dataDxfId="58" dataCellStyle="Porcentaje">
      <calculatedColumnFormula>IF(Tabla19101113141233[[#This Row],[IGLL (4)]]&gt;0.33,"COMERCIO INTRAINDUSTRIAL","INDICIOS DE CMRCIO INT")</calculatedColumnFormula>
    </tableColumn>
    <tableColumn id="18" name="Interpretación (5)" dataDxfId="57" dataCellStyle="Porcentaje">
      <calculatedColumnFormula>IF(Tabla19101113141233[[#This Row],[IGLL (5)]]&gt;0.33,"COMERCIO INTRAINDUSTRIAL","INDICIOS DE CMRCIO INT")</calculatedColumnFormula>
    </tableColumn>
    <tableColumn id="19" name="Interpretación (6)" dataDxfId="56" dataCellStyle="Porcentaje">
      <calculatedColumnFormula>IF(Tabla19101113141233[[#This Row],[IGLL (6)]]&gt;0.33,"COMERCIO INTRAINDUSTRIAL","INDICIOS DE CMRCIO INT")</calculatedColumnFormula>
    </tableColumn>
    <tableColumn id="14" name="Interpretación (7)" dataDxfId="55" dataCellStyle="Porcentaje">
      <calculatedColumnFormula>IF(Tabla19101113141233[[#This Row],[IGLL (7)]]&gt;0.33,"COMERCIO INTRAINDUSTRIAL","INDICIOS DE CMRCIO INT")</calculatedColumnFormula>
    </tableColumn>
    <tableColumn id="15" name="Interpretación (8)" dataDxfId="54" dataCellStyle="Porcentaje">
      <calculatedColumnFormula>IF(Tabla19101113141233[[#This Row],[IGLL (8)]]&gt;0.33,"COMERCIO INTRAINDUSTRIAL","INDICIOS DE CMRCIO INT")</calculatedColumnFormula>
    </tableColumn>
    <tableColumn id="13" name="Interpretación (9)" dataDxfId="53" dataCellStyle="Porcentaje">
      <calculatedColumnFormula>IF(Tabla19101113141233[[#This Row],[IGLL (9)]]&gt;0.33,"COMERCIO INTRAINDUSTRIAL","INDICIOS DE CMRCIO INT")</calculatedColumnFormula>
    </tableColumn>
    <tableColumn id="7" name="Interpretación (10)" dataDxfId="52">
      <calculatedColumnFormula>IF(Tabla19101113141233[[#This Row],[IGLL (10)]]&gt;0.33,"COMERCIO INTRAINDUSTRIAL","INDICIOS DE CMRCIO INT")</calculatedColumnFormula>
    </tableColumn>
  </tableColumns>
  <tableStyleInfo name="TableStyleMedium14" showFirstColumn="0" showLastColumn="0" showRowStripes="1" showColumnStripes="0"/>
</table>
</file>

<file path=xl/tables/table2.xml><?xml version="1.0" encoding="utf-8"?>
<table xmlns="http://schemas.openxmlformats.org/spreadsheetml/2006/main" id="19" name="Tabla1420" displayName="Tabla1420" ref="A57:V78" totalsRowShown="0" headerRowDxfId="320" dataDxfId="318" headerRowBorderDxfId="319" tableBorderDxfId="317" totalsRowBorderDxfId="316">
  <tableColumns count="22">
    <tableColumn id="1" name="Año" dataDxfId="315"/>
    <tableColumn id="2" name="(1) Productos primarios" dataDxfId="314">
      <calculatedColumnFormula>'Import '!B2</calculatedColumnFormula>
    </tableColumn>
    <tableColumn id="13" name="(2) MRB: agro" dataDxfId="313">
      <calculatedColumnFormula>'Import '!C2</calculatedColumnFormula>
    </tableColumn>
    <tableColumn id="9" name="(3) MRB: otros" dataDxfId="312">
      <calculatedColumnFormula>'Import '!D2</calculatedColumnFormula>
    </tableColumn>
    <tableColumn id="10" name="(4)MBT: textiles, vestidos y calzado" dataDxfId="311">
      <calculatedColumnFormula>'Import '!E2</calculatedColumnFormula>
    </tableColumn>
    <tableColumn id="11" name="(5) MBT: otros" dataDxfId="310">
      <calculatedColumnFormula>'Import '!F2</calculatedColumnFormula>
    </tableColumn>
    <tableColumn id="12" name="(6) MTI: automoviles " dataDxfId="309">
      <calculatedColumnFormula>'Import '!G2</calculatedColumnFormula>
    </tableColumn>
    <tableColumn id="7" name="(7) MTI: procesos" dataDxfId="308">
      <calculatedColumnFormula>'Import '!H2</calculatedColumnFormula>
    </tableColumn>
    <tableColumn id="8" name="(8) MTI: ingeniería" dataDxfId="307">
      <calculatedColumnFormula>'Import '!I2</calculatedColumnFormula>
    </tableColumn>
    <tableColumn id="6" name="(9) MAT: electronicos y electricos " dataDxfId="306">
      <calculatedColumnFormula>'Import '!J2</calculatedColumnFormula>
    </tableColumn>
    <tableColumn id="5" name="(10) MAT: otros " dataDxfId="305">
      <calculatedColumnFormula>'Import '!K2</calculatedColumnFormula>
    </tableColumn>
    <tableColumn id="3" name="Pib Unión Europea_x000a_ (US$ Miles)" dataDxfId="304"/>
    <tableColumn id="4" name="Porcentaje de _x000a_Exportaciones del PIB a Colombia (1)" dataDxfId="303" dataCellStyle="Porcentaje">
      <calculatedColumnFormula>(B58/$L58)</calculatedColumnFormula>
    </tableColumn>
    <tableColumn id="14" name="Porcentaje de _x000a_Exportaciones del PIB a Colombia (2)" dataDxfId="302">
      <calculatedColumnFormula>(C57/$L58)</calculatedColumnFormula>
    </tableColumn>
    <tableColumn id="15" name="Porcentaje de _x000a_Exportaciones del PIB a Colombia (3)" dataDxfId="301">
      <calculatedColumnFormula>(D57/$L58)</calculatedColumnFormula>
    </tableColumn>
    <tableColumn id="16" name="Porcentaje de _x000a_Exportaciones del PIB a Colombia (4)" dataDxfId="300">
      <calculatedColumnFormula>(E57/$L58)</calculatedColumnFormula>
    </tableColumn>
    <tableColumn id="17" name="Porcentaje de _x000a_Exportaciones del PIB a Colombia (5)" dataDxfId="299">
      <calculatedColumnFormula>(F57/$L58)</calculatedColumnFormula>
    </tableColumn>
    <tableColumn id="18" name="Porcentaje de _x000a_Exportaciones del PIB a Colombia (6)" dataDxfId="298">
      <calculatedColumnFormula>(G57/$L58)</calculatedColumnFormula>
    </tableColumn>
    <tableColumn id="19" name="Porcentaje de _x000a_Exportaciones del PIB a Colombia (7)" dataDxfId="297">
      <calculatedColumnFormula>(H57/$L58)</calculatedColumnFormula>
    </tableColumn>
    <tableColumn id="20" name="Porcentaje de _x000a_Exportaciones del PIB a Colombia (8)" dataDxfId="296">
      <calculatedColumnFormula>(I57/$L58)</calculatedColumnFormula>
    </tableColumn>
    <tableColumn id="21" name="Porcentaje de _x000a_Exportaciones del PIB a Colombia (9)" dataDxfId="295">
      <calculatedColumnFormula>(J57/$L58)</calculatedColumnFormula>
    </tableColumn>
    <tableColumn id="22" name="Porcentaje de _x000a_Exportaciones del PIB a Colombia (10)" dataDxfId="294">
      <calculatedColumnFormula>(K57/$L58)</calculatedColumnFormula>
    </tableColumn>
  </tableColumns>
  <tableStyleInfo name="TableStyleMedium14" showFirstColumn="0" showLastColumn="0" showRowStripes="1" showColumnStripes="0"/>
</table>
</file>

<file path=xl/tables/table3.xml><?xml version="1.0" encoding="utf-8"?>
<table xmlns="http://schemas.openxmlformats.org/spreadsheetml/2006/main" id="21" name="Tabla14522" displayName="Tabla14522" ref="A31:V52" totalsRowShown="0" headerRowDxfId="293" dataDxfId="291" headerRowBorderDxfId="292" tableBorderDxfId="290" totalsRowBorderDxfId="289">
  <tableColumns count="22">
    <tableColumn id="1" name="Año" dataDxfId="288"/>
    <tableColumn id="2" name="(1) Productos primarios" dataDxfId="287">
      <calculatedColumnFormula>'Import '!B2</calculatedColumnFormula>
    </tableColumn>
    <tableColumn id="13" name="(2) MRB: agro" dataDxfId="286">
      <calculatedColumnFormula>'Import '!C2</calculatedColumnFormula>
    </tableColumn>
    <tableColumn id="9" name="(3) MRB: otros" dataDxfId="285">
      <calculatedColumnFormula>'Import '!D2</calculatedColumnFormula>
    </tableColumn>
    <tableColumn id="10" name="(4)MBT: textiles, vestidos y calzado" dataDxfId="284">
      <calculatedColumnFormula>'Import '!E2</calculatedColumnFormula>
    </tableColumn>
    <tableColumn id="11" name="(5) MBT: otros" dataDxfId="283">
      <calculatedColumnFormula>'Import '!F2</calculatedColumnFormula>
    </tableColumn>
    <tableColumn id="12" name="(6) MTI: automoviles " dataDxfId="282">
      <calculatedColumnFormula>'Import '!G2</calculatedColumnFormula>
    </tableColumn>
    <tableColumn id="7" name="(7) MTI: procesos" dataDxfId="281">
      <calculatedColumnFormula>'Import '!H2</calculatedColumnFormula>
    </tableColumn>
    <tableColumn id="8" name="(8) MTI: ingeniería" dataDxfId="280">
      <calculatedColumnFormula>'Import '!I2</calculatedColumnFormula>
    </tableColumn>
    <tableColumn id="6" name="(9) MAT: electronicos y electricos " dataDxfId="279">
      <calculatedColumnFormula>'Import '!J2</calculatedColumnFormula>
    </tableColumn>
    <tableColumn id="5" name="(10) MAT: otros " dataDxfId="278">
      <calculatedColumnFormula>'Import '!K2</calculatedColumnFormula>
    </tableColumn>
    <tableColumn id="3" name="Pib Colombia a pesos corrientes_x000a_ (US$ miles de millones)" dataDxfId="277"/>
    <tableColumn id="4" name="Porcentaje de _x000a_Exportaciones del PIB a Unión Europea (1)" dataDxfId="276" dataCellStyle="Porcentaje">
      <calculatedColumnFormula>(B32/$L32)/1000</calculatedColumnFormula>
    </tableColumn>
    <tableColumn id="14" name="Porcentaje de _x000a_Exportaciones del PIB a Unión Europea (2)" dataDxfId="275">
      <calculatedColumnFormula>(C32/$L32)/1000</calculatedColumnFormula>
    </tableColumn>
    <tableColumn id="15" name="Porcentaje de _x000a_Exportaciones del PIB a Unión Europea (3)" dataDxfId="274">
      <calculatedColumnFormula>(D32/$L32)/1000</calculatedColumnFormula>
    </tableColumn>
    <tableColumn id="16" name="Porcentaje de _x000a_Exportaciones del PIB a Unión Europea (4)" dataDxfId="273">
      <calculatedColumnFormula>(E32/$L32)/1000</calculatedColumnFormula>
    </tableColumn>
    <tableColumn id="17" name="Porcentaje de _x000a_Exportaciones del PIB a Unión Europea (5)" dataDxfId="272">
      <calculatedColumnFormula>(F32/$L32)/1000</calculatedColumnFormula>
    </tableColumn>
    <tableColumn id="18" name="Porcentaje de _x000a_Exportaciones del PIB a Unión Europea (6)" dataDxfId="271">
      <calculatedColumnFormula>(G32/$L32)/1000</calculatedColumnFormula>
    </tableColumn>
    <tableColumn id="19" name="Porcentaje de _x000a_Exportaciones del PIB a Unión Europea (7)" dataDxfId="270">
      <calculatedColumnFormula>(H32/$L32)/1000</calculatedColumnFormula>
    </tableColumn>
    <tableColumn id="20" name="Porcentaje de _x000a_Exportaciones del PIB a Unión Europea (8)" dataDxfId="269">
      <calculatedColumnFormula>(I32/$L32)/1000</calculatedColumnFormula>
    </tableColumn>
    <tableColumn id="21" name="Porcentaje de _x000a_Exportaciones del PIB a Unión Europea (9)" dataDxfId="268">
      <calculatedColumnFormula>(J32/$L32)/1000</calculatedColumnFormula>
    </tableColumn>
    <tableColumn id="22" name="Porcentaje de _x000a_Exportaciones del PIB a Unión Europea (10)" dataDxfId="267">
      <calculatedColumnFormula>(K32/$L32)/1000</calculatedColumnFormula>
    </tableColumn>
  </tableColumns>
  <tableStyleInfo name="TableStyleMedium14" showFirstColumn="0" showLastColumn="0" showRowStripes="1" showColumnStripes="0"/>
</table>
</file>

<file path=xl/tables/table4.xml><?xml version="1.0" encoding="utf-8"?>
<table xmlns="http://schemas.openxmlformats.org/spreadsheetml/2006/main" id="22" name="Tabla141523" displayName="Tabla141523" ref="A83:V104" totalsRowShown="0" headerRowDxfId="266" dataDxfId="264" headerRowBorderDxfId="265" tableBorderDxfId="263" totalsRowBorderDxfId="262">
  <tableColumns count="22">
    <tableColumn id="1" name="Año" dataDxfId="261"/>
    <tableColumn id="2" name="(1) Productos primarios" dataDxfId="260">
      <calculatedColumnFormula>'Export '!B2</calculatedColumnFormula>
    </tableColumn>
    <tableColumn id="11" name="(2) MRB: agro" dataDxfId="259">
      <calculatedColumnFormula>'Export '!C2</calculatedColumnFormula>
    </tableColumn>
    <tableColumn id="12" name="(3) MRB: otros" dataDxfId="258">
      <calculatedColumnFormula>'Export '!D2</calculatedColumnFormula>
    </tableColumn>
    <tableColumn id="13" name="(4)MBT: textiles, vestidos y calzado" dataDxfId="257">
      <calculatedColumnFormula>'Export '!E2</calculatedColumnFormula>
    </tableColumn>
    <tableColumn id="7" name="(5) MBT: otros" dataDxfId="256">
      <calculatedColumnFormula>'Export '!F2</calculatedColumnFormula>
    </tableColumn>
    <tableColumn id="8" name="(6) MTI: automoviles " dataDxfId="255">
      <calculatedColumnFormula>'Export '!G2</calculatedColumnFormula>
    </tableColumn>
    <tableColumn id="9" name="(7) MTI: procesos" dataDxfId="254">
      <calculatedColumnFormula>'Export '!H2</calculatedColumnFormula>
    </tableColumn>
    <tableColumn id="10" name="(8) MTI: ingeniería" dataDxfId="253">
      <calculatedColumnFormula>'Export '!I2</calculatedColumnFormula>
    </tableColumn>
    <tableColumn id="5" name="(9) MAT: electronicos y electricos " dataDxfId="252">
      <calculatedColumnFormula>'Export '!J2</calculatedColumnFormula>
    </tableColumn>
    <tableColumn id="6" name="(10) MAT: otros " dataDxfId="251">
      <calculatedColumnFormula>'Export '!K2</calculatedColumnFormula>
    </tableColumn>
    <tableColumn id="3" name="Pib Unión Europea_x000a_ (US$ Miles)" dataDxfId="250">
      <calculatedColumnFormula>L58</calculatedColumnFormula>
    </tableColumn>
    <tableColumn id="4" name="Porcentaje de _x000a_Importaciones del PIB en Unión Europea (1)" dataDxfId="249" dataCellStyle="Porcentaje">
      <calculatedColumnFormula>(B84/$L84)/1000000000</calculatedColumnFormula>
    </tableColumn>
    <tableColumn id="14" name="Porcentaje de _x000a_Importaciones del PIB en Unión Europea (2)" dataDxfId="248">
      <calculatedColumnFormula>(C84/$L84)/1000000000</calculatedColumnFormula>
    </tableColumn>
    <tableColumn id="15" name="Porcentaje de _x000a_Importaciones del PIB en Unión Europea (3)" dataDxfId="247">
      <calculatedColumnFormula>(D84/$L84)/1000000000</calculatedColumnFormula>
    </tableColumn>
    <tableColumn id="16" name="Porcentaje de _x000a_Importaciones del PIB en Unión Europea (4)" dataDxfId="246">
      <calculatedColumnFormula>(E84/$L84)/1000000000</calculatedColumnFormula>
    </tableColumn>
    <tableColumn id="17" name="Porcentaje de _x000a_Importaciones del PIB en Unión Europea (5)" dataDxfId="245">
      <calculatedColumnFormula>(F84/$L84)/1000000000</calculatedColumnFormula>
    </tableColumn>
    <tableColumn id="18" name="Porcentaje de _x000a_Importaciones del PIB en Unión Europea (6)" dataDxfId="244">
      <calculatedColumnFormula>(G84/$L84)/1000000000</calculatedColumnFormula>
    </tableColumn>
    <tableColumn id="19" name="Porcentaje de _x000a_Importaciones del PIB en Unión Europea (7)" dataDxfId="243">
      <calculatedColumnFormula>(H84/$L84)/1000000000</calculatedColumnFormula>
    </tableColumn>
    <tableColumn id="20" name="Porcentaje de _x000a_Importaciones del PIB en Unión Europea (8)" dataDxfId="242">
      <calculatedColumnFormula>(I84/$L84)/1000000000</calculatedColumnFormula>
    </tableColumn>
    <tableColumn id="21" name="Porcentaje de _x000a_Importaciones del PIB en Unión Europea (9)" dataDxfId="241">
      <calculatedColumnFormula>(J84/$L84)/1000000000</calculatedColumnFormula>
    </tableColumn>
    <tableColumn id="22" name="Porcentaje de _x000a_Importaciones del PIB en Unión Europea (10)" dataDxfId="240">
      <calculatedColumnFormula>(K84/$L84)/1000000000</calculatedColumnFormula>
    </tableColumn>
  </tableColumns>
  <tableStyleInfo name="TableStyleMedium14" showFirstColumn="0" showLastColumn="0" showRowStripes="1" showColumnStripes="0"/>
</table>
</file>

<file path=xl/tables/table5.xml><?xml version="1.0" encoding="utf-8"?>
<table xmlns="http://schemas.openxmlformats.org/spreadsheetml/2006/main" id="23" name="Tabla11624" displayName="Tabla11624" ref="A108:V129" totalsRowShown="0" headerRowDxfId="239" dataDxfId="237" headerRowBorderDxfId="238" tableBorderDxfId="236" totalsRowBorderDxfId="235">
  <tableColumns count="22">
    <tableColumn id="1" name="Año" dataDxfId="234"/>
    <tableColumn id="2" name="Balanza Comercial Absoluta Colombia (1)_x000a_" dataDxfId="233">
      <calculatedColumnFormula>B7+B32</calculatedColumnFormula>
    </tableColumn>
    <tableColumn id="5" name="Balanza Comercial Absoluta Colombia (2)_x000a_" dataDxfId="232">
      <calculatedColumnFormula>C7+C32</calculatedColumnFormula>
    </tableColumn>
    <tableColumn id="6" name="Balanza Comercial Absoluta Colombia (3)_x000a_" dataDxfId="231">
      <calculatedColumnFormula>D7+D32</calculatedColumnFormula>
    </tableColumn>
    <tableColumn id="7" name="Balanza Comercial Absoluta Colombia (4)_x000a_" dataDxfId="230">
      <calculatedColumnFormula>E7+E32</calculatedColumnFormula>
    </tableColumn>
    <tableColumn id="8" name="Balanza Comercial Absoluta Colombia (5)_x000a_" dataDxfId="229">
      <calculatedColumnFormula>F7+F32</calculatedColumnFormula>
    </tableColumn>
    <tableColumn id="9" name="Balanza Comercial Absoluta Colombia (6)_x000a_" dataDxfId="228">
      <calculatedColumnFormula>G7+G32</calculatedColumnFormula>
    </tableColumn>
    <tableColumn id="10" name="Balanza Comercial Absoluta Colombia (7)_x000a_" dataDxfId="227">
      <calculatedColumnFormula>H7+H32</calculatedColumnFormula>
    </tableColumn>
    <tableColumn id="11" name="Balanza Comercial Absoluta Colombia (8)_x000a_" dataDxfId="226">
      <calculatedColumnFormula>I7+I32</calculatedColumnFormula>
    </tableColumn>
    <tableColumn id="12" name="Balanza Comercial Absoluta Colombia (9)_x000a_" dataDxfId="225">
      <calculatedColumnFormula>J7+J32</calculatedColumnFormula>
    </tableColumn>
    <tableColumn id="13" name="Balanza Comercial Absoluta Colombia (10)_x000a_" dataDxfId="224">
      <calculatedColumnFormula>K7+K32</calculatedColumnFormula>
    </tableColumn>
    <tableColumn id="3" name="Pib Colombia a pesos corrientes_x000a_ (US$ miles de millones)" dataDxfId="223"/>
    <tableColumn id="4" name="Porcentaje de _x000a_Intercambio Comercial del PIB Colombia (1)" dataDxfId="222" dataCellStyle="Porcentaje">
      <calculatedColumnFormula>(B109/$L109)/1000</calculatedColumnFormula>
    </tableColumn>
    <tableColumn id="14" name="Porcentaje de _x000a_Intercambio Comercial del PIB Colombia (2)" dataDxfId="221">
      <calculatedColumnFormula>(C109/$L109)/1000</calculatedColumnFormula>
    </tableColumn>
    <tableColumn id="15" name="Porcentaje de _x000a_Intercambio Comercial del PIB Colombia (3)" dataDxfId="220">
      <calculatedColumnFormula>(D109/$L109)/1000</calculatedColumnFormula>
    </tableColumn>
    <tableColumn id="16" name="Porcentaje de _x000a_Intercambio Comercial del PIB Colombia (4)" dataDxfId="219">
      <calculatedColumnFormula>(E109/$L109)/1000</calculatedColumnFormula>
    </tableColumn>
    <tableColumn id="17" name="Porcentaje de _x000a_Intercambio Comercial del PIB Colombia (5)" dataDxfId="218">
      <calculatedColumnFormula>(F109/$L109)/1000</calculatedColumnFormula>
    </tableColumn>
    <tableColumn id="18" name="Porcentaje de _x000a_Intercambio Comercial del PIB Colombia (6)" dataDxfId="217">
      <calculatedColumnFormula>(G109/$L109)/1000</calculatedColumnFormula>
    </tableColumn>
    <tableColumn id="19" name="Porcentaje de _x000a_Intercambio Comercial del PIB Colombia (7)" dataDxfId="216">
      <calculatedColumnFormula>(H109/$L109)/1000</calculatedColumnFormula>
    </tableColumn>
    <tableColumn id="20" name="Porcentaje de _x000a_Intercambio Comercial del PIB Colombia (8)" dataDxfId="215">
      <calculatedColumnFormula>(I109/$L109)/1000</calculatedColumnFormula>
    </tableColumn>
    <tableColumn id="21" name="Porcentaje de _x000a_Intercambio Comercial del PIB Colombia (9)" dataDxfId="214">
      <calculatedColumnFormula>(J109/$L109)/1000</calculatedColumnFormula>
    </tableColumn>
    <tableColumn id="22" name="Porcentaje de _x000a_Intercambio Comercial del PIB Colombia (10)" dataDxfId="213">
      <calculatedColumnFormula>(K109/$L109)/1000</calculatedColumnFormula>
    </tableColumn>
  </tableColumns>
  <tableStyleInfo name="TableStyleMedium14" showFirstColumn="0" showLastColumn="0" showRowStripes="1" showColumnStripes="0"/>
</table>
</file>

<file path=xl/tables/table6.xml><?xml version="1.0" encoding="utf-8"?>
<table xmlns="http://schemas.openxmlformats.org/spreadsheetml/2006/main" id="24" name="Tabla1161725" displayName="Tabla1161725" ref="A133:V154" totalsRowShown="0" headerRowDxfId="212" dataDxfId="210" headerRowBorderDxfId="211" tableBorderDxfId="209" totalsRowBorderDxfId="208">
  <tableColumns count="22">
    <tableColumn id="1" name="Año" dataDxfId="207"/>
    <tableColumn id="2" name="Balanza Comercial Absoluta Unión Europea_x000a_(1)" dataDxfId="206">
      <calculatedColumnFormula>B109</calculatedColumnFormula>
    </tableColumn>
    <tableColumn id="13" name="Balanza Comercial Absoluta Unión Europea_x000a_(2)" dataDxfId="205">
      <calculatedColumnFormula>C109</calculatedColumnFormula>
    </tableColumn>
    <tableColumn id="9" name="Balanza Comercial Absoluta Unión Europea_x000a_(3)" dataDxfId="204">
      <calculatedColumnFormula>D109</calculatedColumnFormula>
    </tableColumn>
    <tableColumn id="10" name="Balanza Comercial Absoluta Unión Europea_x000a_(4)" dataDxfId="203">
      <calculatedColumnFormula>E109</calculatedColumnFormula>
    </tableColumn>
    <tableColumn id="11" name="Balanza Comercial Absoluta Unión Europea_x000a_(5)" dataDxfId="202">
      <calculatedColumnFormula>F109</calculatedColumnFormula>
    </tableColumn>
    <tableColumn id="12" name="Balanza Comercial Absoluta Unión Europea_x000a_(6)" dataDxfId="201">
      <calculatedColumnFormula>G109</calculatedColumnFormula>
    </tableColumn>
    <tableColumn id="7" name="Balanza Comercial Absoluta Unión Europea_x000a_(7)" dataDxfId="200">
      <calculatedColumnFormula>H109</calculatedColumnFormula>
    </tableColumn>
    <tableColumn id="8" name="Balanza Comercial Absoluta Unión Europea_x000a_(8)" dataDxfId="199">
      <calculatedColumnFormula>I109</calculatedColumnFormula>
    </tableColumn>
    <tableColumn id="5" name="Balanza Comercial Absoluta Unión Europea_x000a_(9)" dataDxfId="198">
      <calculatedColumnFormula>J109</calculatedColumnFormula>
    </tableColumn>
    <tableColumn id="6" name="Balanza Comercial Absoluta Unión Europea_x000a_(10)" dataDxfId="197">
      <calculatedColumnFormula>K109</calculatedColumnFormula>
    </tableColumn>
    <tableColumn id="3" name="Pib Unión Europea_x000a_ (US$ Miles)" dataDxfId="196">
      <calculatedColumnFormula>L84</calculatedColumnFormula>
    </tableColumn>
    <tableColumn id="4" name="Porcentaje de _x000a_Intercambio Comercial del PIB Unión Europea (1)" dataDxfId="195" dataCellStyle="Porcentaje">
      <calculatedColumnFormula>(B134/$L134)/1000000000</calculatedColumnFormula>
    </tableColumn>
    <tableColumn id="14" name="Porcentaje de _x000a_Intercambio Comercial del PIB Unión Europea (2)" dataDxfId="194">
      <calculatedColumnFormula>(C134/$L134)/1000000000</calculatedColumnFormula>
    </tableColumn>
    <tableColumn id="15" name="Porcentaje de _x000a_Intercambio Comercial del PIB Unión Europea (3)" dataDxfId="193">
      <calculatedColumnFormula>(D134/$L134)/1000000000</calculatedColumnFormula>
    </tableColumn>
    <tableColumn id="16" name="Porcentaje de _x000a_Intercambio Comercial del PIB Unión Europea (4)" dataDxfId="192">
      <calculatedColumnFormula>(E134/$L134)/1000000000</calculatedColumnFormula>
    </tableColumn>
    <tableColumn id="17" name="Porcentaje de _x000a_Intercambio Comercial del PIB Unión Europea (5)" dataDxfId="191">
      <calculatedColumnFormula>(F134/$L134)/1000000000</calculatedColumnFormula>
    </tableColumn>
    <tableColumn id="18" name="Porcentaje de _x000a_Intercambio Comercial del PIB Unión Europea (6)" dataDxfId="190">
      <calculatedColumnFormula>(G134/$L134)/1000000000</calculatedColumnFormula>
    </tableColumn>
    <tableColumn id="19" name="Porcentaje de _x000a_Intercambio Comercial del PIB Unión Europea (7)" dataDxfId="189">
      <calculatedColumnFormula>(H134/$L134)/1000000000</calculatedColumnFormula>
    </tableColumn>
    <tableColumn id="20" name="Porcentaje de _x000a_Intercambio Comercial del PIB Unión Europea (8)" dataDxfId="188">
      <calculatedColumnFormula>(I134/$L134)/1000000000</calculatedColumnFormula>
    </tableColumn>
    <tableColumn id="21" name="Porcentaje de _x000a_Intercambio Comercial del PIB Unión Europea (9)" dataDxfId="187">
      <calculatedColumnFormula>(J134/$L134)/1000000000</calculatedColumnFormula>
    </tableColumn>
    <tableColumn id="22" name="Porcentaje de _x000a_Intercambio Comercial del PIB Unión Europea (10)" dataDxfId="186">
      <calculatedColumnFormula>(K134/$L134)/1000000000</calculatedColumnFormula>
    </tableColumn>
  </tableColumns>
  <tableStyleInfo name="TableStyleMedium14" showFirstColumn="0" showLastColumn="0" showRowStripes="1" showColumnStripes="0"/>
</table>
</file>

<file path=xl/tables/table7.xml><?xml version="1.0" encoding="utf-8"?>
<table xmlns="http://schemas.openxmlformats.org/spreadsheetml/2006/main" id="25" name="Tabla1161926" displayName="Tabla1161926" ref="A159:V180" totalsRowShown="0" headerRowDxfId="185" dataDxfId="183" headerRowBorderDxfId="184" tableBorderDxfId="182" totalsRowBorderDxfId="181">
  <tableColumns count="22">
    <tableColumn id="1" name="Año" dataDxfId="180"/>
    <tableColumn id="5" name="Balanza Comercial Absoluta Colombia (1)/2_x000a_" dataDxfId="179">
      <calculatedColumnFormula>B134/2</calculatedColumnFormula>
    </tableColumn>
    <tableColumn id="2" name="Balanza Comercial Absoluta Colombia (2)/2_x000a_" dataDxfId="178">
      <calculatedColumnFormula>C134/2</calculatedColumnFormula>
    </tableColumn>
    <tableColumn id="6" name="Balanza Comercial Absoluta Colombia (3)/2_x000a_" dataDxfId="177">
      <calculatedColumnFormula>D134/2</calculatedColumnFormula>
    </tableColumn>
    <tableColumn id="7" name="Balanza Comercial Absoluta Colombia (4)/2_x000a_" dataDxfId="176">
      <calculatedColumnFormula>E134/2</calculatedColumnFormula>
    </tableColumn>
    <tableColumn id="8" name="Balanza Comercial Absoluta Colombia (5)/2_x000a_" dataDxfId="175">
      <calculatedColumnFormula>F134/2</calculatedColumnFormula>
    </tableColumn>
    <tableColumn id="9" name="Balanza Comercial Absoluta Colombia (6)/2_x000a_" dataDxfId="174">
      <calculatedColumnFormula>G134/2</calculatedColumnFormula>
    </tableColumn>
    <tableColumn id="10" name="Balanza Comercial Absoluta Colombia (7)_x000a_/2" dataDxfId="173">
      <calculatedColumnFormula>H134/2</calculatedColumnFormula>
    </tableColumn>
    <tableColumn id="11" name="Balanza Comercial Absoluta Colombia (8)/2_x000a_" dataDxfId="172">
      <calculatedColumnFormula>I134/2</calculatedColumnFormula>
    </tableColumn>
    <tableColumn id="12" name="Balanza Comercial Absoluta Colombia (9)/2_x000a_" dataDxfId="171">
      <calculatedColumnFormula>J134/2</calculatedColumnFormula>
    </tableColumn>
    <tableColumn id="13" name="Balanza Comercial Absoluta Colombia (10)/2_x000a_" dataDxfId="170">
      <calculatedColumnFormula>K134/2</calculatedColumnFormula>
    </tableColumn>
    <tableColumn id="3" name="Pib Colombia a pesos corrientes_x000a_ (US$ miles de millones)" dataDxfId="169"/>
    <tableColumn id="4" name="Porcentaje de _x000a_Intercambio Comercial del PIB Colombia (1)" dataDxfId="168" dataCellStyle="Porcentaje">
      <calculatedColumnFormula>(B160/$L160)/1000</calculatedColumnFormula>
    </tableColumn>
    <tableColumn id="15" name="Porcentaje de _x000a_Intercambio Comercial del PIB Colombia (2)" dataDxfId="167">
      <calculatedColumnFormula>(C160/$L160)/1000</calculatedColumnFormula>
    </tableColumn>
    <tableColumn id="16" name="Porcentaje de _x000a_Intercambio Comercial del PIB Colombia (3)" dataDxfId="166">
      <calculatedColumnFormula>(D160/$L160)/1000</calculatedColumnFormula>
    </tableColumn>
    <tableColumn id="17" name="Porcentaje de _x000a_Intercambio Comercial del PIB Colombia (4)" dataDxfId="165">
      <calculatedColumnFormula>(E160/$L160)/1000</calculatedColumnFormula>
    </tableColumn>
    <tableColumn id="18" name="Porcentaje de _x000a_Intercambio Comercial del PIB Colombia (5)" dataDxfId="164">
      <calculatedColumnFormula>(F160/$L160)/1000</calculatedColumnFormula>
    </tableColumn>
    <tableColumn id="19" name="Porcentaje de _x000a_Intercambio Comercial del PIB Colombia (6)" dataDxfId="163">
      <calculatedColumnFormula>(G160/$L160)/1000</calculatedColumnFormula>
    </tableColumn>
    <tableColumn id="20" name="Porcentaje de _x000a_Intercambio Comercial del PIB Colombia (7)" dataDxfId="162">
      <calculatedColumnFormula>(H160/$L160)/1000</calculatedColumnFormula>
    </tableColumn>
    <tableColumn id="21" name="Porcentaje de _x000a_Intercambio Comercial del PIB Colombia (8)" dataDxfId="161">
      <calculatedColumnFormula>(I160/$L160)/1000</calculatedColumnFormula>
    </tableColumn>
    <tableColumn id="22" name="Porcentaje de _x000a_Intercambio Comercial del PIB Colombia (9)" dataDxfId="160">
      <calculatedColumnFormula>(J160/$L160)/1000</calculatedColumnFormula>
    </tableColumn>
    <tableColumn id="23" name="Porcentaje de _x000a_Intercambio Comercial del PIB Colombia (10)" dataDxfId="159">
      <calculatedColumnFormula>(K160/$L160)/1000</calculatedColumnFormula>
    </tableColumn>
  </tableColumns>
  <tableStyleInfo name="TableStyleMedium14" showFirstColumn="0" showLastColumn="0" showRowStripes="1" showColumnStripes="0"/>
</table>
</file>

<file path=xl/tables/table8.xml><?xml version="1.0" encoding="utf-8"?>
<table xmlns="http://schemas.openxmlformats.org/spreadsheetml/2006/main" id="26" name="Tabla116172127" displayName="Tabla116172127" ref="A184:V205" totalsRowShown="0" headerRowDxfId="158" dataDxfId="156" headerRowBorderDxfId="157" tableBorderDxfId="155" totalsRowBorderDxfId="154">
  <tableColumns count="22">
    <tableColumn id="1" name="Año" dataDxfId="153"/>
    <tableColumn id="5" name="Balanza Comercial Absoluta Unión Europea_x000a_(1)/2" dataDxfId="152">
      <calculatedColumnFormula>B160</calculatedColumnFormula>
    </tableColumn>
    <tableColumn id="10" name="Balanza Comercial Absoluta Unión Europea_x000a_(2)/2" dataDxfId="151">
      <calculatedColumnFormula>C160</calculatedColumnFormula>
    </tableColumn>
    <tableColumn id="11" name="Balanza Comercial Absoluta Unión Europea_x000a_(3)/2" dataDxfId="150">
      <calculatedColumnFormula>D160</calculatedColumnFormula>
    </tableColumn>
    <tableColumn id="12" name="Balanza Comercial Absoluta Unión Europea_x000a_(4)/2" dataDxfId="149">
      <calculatedColumnFormula>E160</calculatedColumnFormula>
    </tableColumn>
    <tableColumn id="13" name="Balanza Comercial Absoluta Unión Europea_x000a_(5)/2" dataDxfId="148">
      <calculatedColumnFormula>F160</calculatedColumnFormula>
    </tableColumn>
    <tableColumn id="8" name="Balanza Comercial Absoluta Unión Europea_x000a_(6)/2" dataDxfId="147">
      <calculatedColumnFormula>G160</calculatedColumnFormula>
    </tableColumn>
    <tableColumn id="9" name="Balanza Comercial Absoluta Unión Europea_x000a_(7)/2" dataDxfId="146">
      <calculatedColumnFormula>H160</calculatedColumnFormula>
    </tableColumn>
    <tableColumn id="6" name="Balanza Comercial Absoluta Unión Europea_x000a_(8)/2" dataDxfId="145">
      <calculatedColumnFormula>I160</calculatedColumnFormula>
    </tableColumn>
    <tableColumn id="14" name="Balanza Comercial Absoluta Unión Europea_x000a_(9)/2" dataDxfId="144">
      <calculatedColumnFormula>J160</calculatedColumnFormula>
    </tableColumn>
    <tableColumn id="7" name="Balanza Comercial Absoluta Unión Europea_x000a_(10)/2" dataDxfId="143">
      <calculatedColumnFormula>K160</calculatedColumnFormula>
    </tableColumn>
    <tableColumn id="3" name="Pib Unión Europea_x000a_ (US$ Billones)" dataDxfId="142">
      <calculatedColumnFormula>L134</calculatedColumnFormula>
    </tableColumn>
    <tableColumn id="4" name="Porcentaje de _x000a_Intercambio Comercial del PIB Unión Europea" dataDxfId="141" dataCellStyle="Porcentaje">
      <calculatedColumnFormula>(B185/$L185)/100000</calculatedColumnFormula>
    </tableColumn>
    <tableColumn id="15" name="Porcentaje de _x000a_Intercambio Comercial del PIB Unión Europea  (2)" dataDxfId="140">
      <calculatedColumnFormula>(C185/$L185)/100000</calculatedColumnFormula>
    </tableColumn>
    <tableColumn id="16" name="Porcentaje de _x000a_Intercambio Comercial del PIB Unión Europea (3)" dataDxfId="139">
      <calculatedColumnFormula>(D185/$L185)/100000</calculatedColumnFormula>
    </tableColumn>
    <tableColumn id="17" name="Porcentaje de _x000a_Intercambio Comercial del PIB Unión Europea (4)" dataDxfId="138">
      <calculatedColumnFormula>(E185/$L185)/100000</calculatedColumnFormula>
    </tableColumn>
    <tableColumn id="18" name="Porcentaje de _x000a_Intercambio Comercial del PIB Unión Europea (5)" dataDxfId="137">
      <calculatedColumnFormula>(F185/$L185)/100000</calculatedColumnFormula>
    </tableColumn>
    <tableColumn id="19" name="Porcentaje de _x000a_Intercambio Comercial del PIB Unión Europea (6)" dataDxfId="136">
      <calculatedColumnFormula>(G185/$L185)/100000</calculatedColumnFormula>
    </tableColumn>
    <tableColumn id="20" name="Porcentaje de _x000a_Intercambio Comercial del PIB Unión Europea (7)" dataDxfId="135">
      <calculatedColumnFormula>(H185/$L185)/100000</calculatedColumnFormula>
    </tableColumn>
    <tableColumn id="21" name="Porcentaje de _x000a_Intercambio Comercial del PIB Unión Europea (8)" dataDxfId="134">
      <calculatedColumnFormula>(I185/$L185)/100000</calculatedColumnFormula>
    </tableColumn>
    <tableColumn id="22" name="Porcentaje de _x000a_Intercambio Comercial del PIB Unión Europea (9)" dataDxfId="133">
      <calculatedColumnFormula>(J185/$L185)/100000</calculatedColumnFormula>
    </tableColumn>
    <tableColumn id="23" name="Porcentaje de _x000a_Intercambio Comercial del PIB Unión Europea (10)" dataDxfId="132">
      <calculatedColumnFormula>(K185/$L185)/100000</calculatedColumnFormula>
    </tableColumn>
  </tableColumns>
  <tableStyleInfo name="TableStyleMedium14" showFirstColumn="0" showLastColumn="0" showRowStripes="1" showColumnStripes="0"/>
</table>
</file>

<file path=xl/tables/table9.xml><?xml version="1.0" encoding="utf-8"?>
<table xmlns="http://schemas.openxmlformats.org/spreadsheetml/2006/main" id="28" name="Tabla191029" displayName="Tabla191029" ref="B32:L53" totalsRowShown="0" headerRowDxfId="131" dataDxfId="129" headerRowBorderDxfId="130" tableBorderDxfId="128" totalsRowBorderDxfId="127">
  <tableColumns count="11">
    <tableColumn id="1" name="Año" dataDxfId="126"/>
    <tableColumn id="12" name="Porcentaje de _x000a_importaciones del PIB de USA (1)" dataDxfId="125" dataCellStyle="Porcentaje">
      <calculatedColumnFormula>'Import '!B2/'Exp Mundiales'!B2</calculatedColumnFormula>
    </tableColumn>
    <tableColumn id="13" name="Porcentaje de _x000a_importaciones del PIB de USA (2)" dataDxfId="124" dataCellStyle="Porcentaje">
      <calculatedColumnFormula>'Import '!C2/'Exp Mundiales'!C2</calculatedColumnFormula>
    </tableColumn>
    <tableColumn id="8" name="Porcentaje de _x000a_importaciones del PIB de USA (3)" dataDxfId="123" dataCellStyle="Porcentaje">
      <calculatedColumnFormula>'Import '!D2/'Exp Mundiales'!D2</calculatedColumnFormula>
    </tableColumn>
    <tableColumn id="9" name="Porcentaje de _x000a_importaciones del PIB de USA (4)" dataDxfId="122" dataCellStyle="Porcentaje">
      <calculatedColumnFormula>'Import '!E2/'Exp Mundiales'!E2</calculatedColumnFormula>
    </tableColumn>
    <tableColumn id="10" name="Porcentaje de _x000a_importaciones del PIB de USA (5)" dataDxfId="121" dataCellStyle="Porcentaje">
      <calculatedColumnFormula>'Import '!F2/'Exp Mundiales'!F2</calculatedColumnFormula>
    </tableColumn>
    <tableColumn id="11" name="Porcentaje de _x000a_importaciones del PIB de USA (6)" dataDxfId="120" dataCellStyle="Porcentaje">
      <calculatedColumnFormula>'Import '!G2/'Exp Mundiales'!G2</calculatedColumnFormula>
    </tableColumn>
    <tableColumn id="6" name="Porcentaje de _x000a_importaciones del PIB de USA (7)" dataDxfId="119" dataCellStyle="Porcentaje">
      <calculatedColumnFormula>'Import '!H2/'Exp Mundiales'!H2</calculatedColumnFormula>
    </tableColumn>
    <tableColumn id="7" name="Porcentaje de _x000a_importaciones del PIB de USA (8)" dataDxfId="118" dataCellStyle="Porcentaje">
      <calculatedColumnFormula>'Import '!I2/'Exp Mundiales'!I2</calculatedColumnFormula>
    </tableColumn>
    <tableColumn id="5" name="Porcentaje de _x000a_importaciones del PIB de USA (9)" dataDxfId="117" dataCellStyle="Porcentaje">
      <calculatedColumnFormula>'Import '!J2/'Exp Mundiales'!J2</calculatedColumnFormula>
    </tableColumn>
    <tableColumn id="4" name="Porcentaje de _x000a_importaciones del PIB de USA (10)" dataDxfId="116" dataCellStyle="Porcentaje">
      <calculatedColumnFormula>'Import '!K2/'Exp Mundiales'!K2</calculatedColumnFormula>
    </tableColumn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B2" sqref="B2:B11"/>
    </sheetView>
  </sheetViews>
  <sheetFormatPr baseColWidth="10" defaultRowHeight="15" x14ac:dyDescent="0.25"/>
  <cols>
    <col min="2" max="2" width="15.85546875" bestFit="1" customWidth="1"/>
    <col min="3" max="3" width="75.42578125" bestFit="1" customWidth="1"/>
  </cols>
  <sheetData>
    <row r="1" spans="1:3" ht="34.5" customHeight="1" x14ac:dyDescent="0.25">
      <c r="A1" s="46" t="s">
        <v>49</v>
      </c>
      <c r="B1" s="46" t="s">
        <v>50</v>
      </c>
      <c r="C1" s="46" t="s">
        <v>51</v>
      </c>
    </row>
    <row r="2" spans="1:3" ht="24" customHeight="1" x14ac:dyDescent="0.25">
      <c r="A2" s="26" t="s">
        <v>52</v>
      </c>
      <c r="B2" s="26" t="s">
        <v>251</v>
      </c>
      <c r="C2" s="92" t="s">
        <v>240</v>
      </c>
    </row>
    <row r="3" spans="1:3" ht="22.5" customHeight="1" x14ac:dyDescent="0.25">
      <c r="A3" s="26" t="s">
        <v>52</v>
      </c>
      <c r="B3" s="26" t="s">
        <v>251</v>
      </c>
      <c r="C3" s="92" t="s">
        <v>241</v>
      </c>
    </row>
    <row r="4" spans="1:3" ht="21.75" customHeight="1" x14ac:dyDescent="0.25">
      <c r="A4" s="26" t="s">
        <v>52</v>
      </c>
      <c r="B4" s="26" t="s">
        <v>251</v>
      </c>
      <c r="C4" s="92" t="s">
        <v>242</v>
      </c>
    </row>
    <row r="5" spans="1:3" ht="22.5" customHeight="1" x14ac:dyDescent="0.25">
      <c r="A5" s="26" t="s">
        <v>52</v>
      </c>
      <c r="B5" s="26" t="s">
        <v>251</v>
      </c>
      <c r="C5" s="92" t="s">
        <v>243</v>
      </c>
    </row>
    <row r="6" spans="1:3" ht="23.25" customHeight="1" x14ac:dyDescent="0.25">
      <c r="A6" s="26" t="s">
        <v>52</v>
      </c>
      <c r="B6" s="26" t="s">
        <v>251</v>
      </c>
      <c r="C6" s="92" t="s">
        <v>244</v>
      </c>
    </row>
    <row r="7" spans="1:3" ht="21" customHeight="1" x14ac:dyDescent="0.25">
      <c r="A7" s="26" t="s">
        <v>52</v>
      </c>
      <c r="B7" s="26" t="s">
        <v>251</v>
      </c>
      <c r="C7" s="92" t="s">
        <v>245</v>
      </c>
    </row>
    <row r="8" spans="1:3" ht="21" customHeight="1" x14ac:dyDescent="0.25">
      <c r="A8" s="26" t="s">
        <v>52</v>
      </c>
      <c r="B8" s="26" t="s">
        <v>251</v>
      </c>
      <c r="C8" s="92" t="s">
        <v>246</v>
      </c>
    </row>
    <row r="9" spans="1:3" ht="21" customHeight="1" x14ac:dyDescent="0.25">
      <c r="A9" s="26" t="s">
        <v>52</v>
      </c>
      <c r="B9" s="26" t="s">
        <v>251</v>
      </c>
      <c r="C9" s="92" t="s">
        <v>248</v>
      </c>
    </row>
    <row r="10" spans="1:3" ht="21" customHeight="1" x14ac:dyDescent="0.25">
      <c r="A10" s="26" t="s">
        <v>52</v>
      </c>
      <c r="B10" s="26" t="s">
        <v>251</v>
      </c>
      <c r="C10" s="92" t="s">
        <v>247</v>
      </c>
    </row>
    <row r="11" spans="1:3" ht="21.75" customHeight="1" x14ac:dyDescent="0.25">
      <c r="A11" s="26" t="s">
        <v>52</v>
      </c>
      <c r="B11" s="26" t="s">
        <v>251</v>
      </c>
      <c r="C11" s="92" t="s">
        <v>239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1"/>
  <sheetViews>
    <sheetView topLeftCell="A40" zoomScale="80" zoomScaleNormal="80" workbookViewId="0">
      <selection activeCell="L58" sqref="L58"/>
    </sheetView>
  </sheetViews>
  <sheetFormatPr baseColWidth="10" defaultRowHeight="15" x14ac:dyDescent="0.25"/>
  <cols>
    <col min="2" max="2" width="19.42578125" bestFit="1" customWidth="1"/>
    <col min="3" max="3" width="17.42578125" customWidth="1"/>
    <col min="4" max="4" width="18.7109375" customWidth="1"/>
    <col min="5" max="5" width="18.140625" customWidth="1"/>
    <col min="6" max="6" width="17.5703125" customWidth="1"/>
    <col min="7" max="7" width="18.7109375" customWidth="1"/>
    <col min="8" max="8" width="17.42578125" customWidth="1"/>
    <col min="9" max="9" width="19.42578125" customWidth="1"/>
    <col min="10" max="10" width="17.7109375" customWidth="1"/>
    <col min="11" max="11" width="18" customWidth="1"/>
    <col min="12" max="12" width="19.7109375" customWidth="1"/>
    <col min="13" max="13" width="21.28515625" customWidth="1"/>
    <col min="14" max="15" width="19.5703125" customWidth="1"/>
    <col min="16" max="16" width="19.42578125" customWidth="1"/>
    <col min="17" max="17" width="21.85546875" customWidth="1"/>
    <col min="18" max="18" width="20" customWidth="1"/>
    <col min="19" max="19" width="21.140625" customWidth="1"/>
    <col min="20" max="21" width="21.42578125" customWidth="1"/>
    <col min="22" max="22" width="19" customWidth="1"/>
  </cols>
  <sheetData>
    <row r="1" spans="1:28" x14ac:dyDescent="0.25">
      <c r="A1" s="7" t="s">
        <v>5</v>
      </c>
    </row>
    <row r="3" spans="1:28" x14ac:dyDescent="0.25">
      <c r="B3" s="7"/>
    </row>
    <row r="4" spans="1:28" x14ac:dyDescent="0.25">
      <c r="A4" s="7"/>
      <c r="B4" s="7"/>
      <c r="C4" s="48"/>
      <c r="D4" s="7"/>
    </row>
    <row r="5" spans="1:28" ht="15.75" x14ac:dyDescent="0.25">
      <c r="A5" s="106" t="s">
        <v>92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8" ht="60.75" thickBot="1" x14ac:dyDescent="0.3">
      <c r="A6" s="11" t="s">
        <v>0</v>
      </c>
      <c r="B6" s="71" t="s">
        <v>62</v>
      </c>
      <c r="C6" s="71" t="s">
        <v>63</v>
      </c>
      <c r="D6" s="71" t="s">
        <v>64</v>
      </c>
      <c r="E6" s="71" t="s">
        <v>65</v>
      </c>
      <c r="F6" s="71" t="s">
        <v>66</v>
      </c>
      <c r="G6" s="70" t="s">
        <v>67</v>
      </c>
      <c r="H6" s="71" t="s">
        <v>68</v>
      </c>
      <c r="I6" s="71" t="s">
        <v>69</v>
      </c>
      <c r="J6" s="71" t="s">
        <v>70</v>
      </c>
      <c r="K6" s="71" t="s">
        <v>71</v>
      </c>
      <c r="L6" s="74" t="s">
        <v>2</v>
      </c>
      <c r="M6" s="74" t="s">
        <v>252</v>
      </c>
      <c r="N6" s="75" t="s">
        <v>253</v>
      </c>
      <c r="O6" s="75" t="s">
        <v>254</v>
      </c>
      <c r="P6" s="75" t="s">
        <v>255</v>
      </c>
      <c r="Q6" s="75" t="s">
        <v>256</v>
      </c>
      <c r="R6" s="75" t="s">
        <v>257</v>
      </c>
      <c r="S6" s="75" t="s">
        <v>258</v>
      </c>
      <c r="T6" s="75" t="s">
        <v>259</v>
      </c>
      <c r="U6" s="75" t="s">
        <v>260</v>
      </c>
      <c r="V6" s="75" t="s">
        <v>261</v>
      </c>
      <c r="X6" s="76" t="s">
        <v>4</v>
      </c>
      <c r="Y6" s="77"/>
      <c r="Z6" s="77"/>
      <c r="AA6" s="78" t="s">
        <v>3</v>
      </c>
      <c r="AB6" s="76" t="s">
        <v>262</v>
      </c>
    </row>
    <row r="7" spans="1:28" x14ac:dyDescent="0.25">
      <c r="A7" s="9">
        <v>1995</v>
      </c>
      <c r="B7" s="2">
        <f>'Export '!B2</f>
        <v>1977013.422</v>
      </c>
      <c r="C7" s="2">
        <f>'Export '!C2</f>
        <v>66047.48</v>
      </c>
      <c r="D7" s="2">
        <f>'Export '!D2</f>
        <v>101948.97199999999</v>
      </c>
      <c r="E7" s="2">
        <f>'Export '!E2</f>
        <v>112399.629</v>
      </c>
      <c r="F7" s="2">
        <f>'Export '!F2</f>
        <v>15006.369000000001</v>
      </c>
      <c r="G7" s="2">
        <f>'Export '!G2</f>
        <v>9.2430000000000003</v>
      </c>
      <c r="H7" s="2">
        <f>'Export '!H2</f>
        <v>168723.74600000001</v>
      </c>
      <c r="I7" s="2">
        <f>'Export '!I2</f>
        <v>6652.7979999999998</v>
      </c>
      <c r="J7" s="2">
        <f>'Export '!J2</f>
        <v>566.99800000000005</v>
      </c>
      <c r="K7" s="2">
        <f>'Export '!K2</f>
        <v>2269.0439999999999</v>
      </c>
      <c r="L7" s="72">
        <v>92507.277798198498</v>
      </c>
      <c r="M7" s="50">
        <f t="shared" ref="M7:M27" si="0">B7/($L7*1000)</f>
        <v>2.1371436594564898E-2</v>
      </c>
      <c r="N7" s="50">
        <f t="shared" ref="N7:N27" si="1">C7/($L7*1000)</f>
        <v>7.1397063638690516E-4</v>
      </c>
      <c r="O7" s="50">
        <f t="shared" ref="O7:O27" si="2">D7/($L7*1000)</f>
        <v>1.1020643394393059E-3</v>
      </c>
      <c r="P7" s="50">
        <f t="shared" ref="P7:P27" si="3">E7/($L7*1000)</f>
        <v>1.2150355266663019E-3</v>
      </c>
      <c r="Q7" s="50">
        <f t="shared" ref="Q7:Q27" si="4">F7/($L7*1000)</f>
        <v>1.6221825306259567E-4</v>
      </c>
      <c r="R7" s="50">
        <f t="shared" ref="R7:R27" si="5">G7/($L7*1000)</f>
        <v>9.9916463006978683E-8</v>
      </c>
      <c r="S7" s="50">
        <f t="shared" ref="S7:S27" si="6">H7/($L7*1000)</f>
        <v>1.8238969950890261E-3</v>
      </c>
      <c r="T7" s="50">
        <f t="shared" ref="T7:T27" si="7">I7/($L7*1000)</f>
        <v>7.1916482230866791E-5</v>
      </c>
      <c r="U7" s="50">
        <f t="shared" ref="U7:U27" si="8">J7/($L7*1000)</f>
        <v>6.1292258673624264E-6</v>
      </c>
      <c r="V7" s="50">
        <f t="shared" ref="V7:V27" si="9">K7/($L7*1000)</f>
        <v>2.4528275547680074E-5</v>
      </c>
    </row>
    <row r="8" spans="1:28" x14ac:dyDescent="0.25">
      <c r="A8" s="9">
        <v>1996</v>
      </c>
      <c r="B8" s="2">
        <f>'Export '!B3</f>
        <v>2011916.14</v>
      </c>
      <c r="C8" s="2">
        <f>'Export '!C3</f>
        <v>51344.527999999998</v>
      </c>
      <c r="D8" s="2">
        <f>'Export '!D3</f>
        <v>42207.595999999998</v>
      </c>
      <c r="E8" s="2">
        <f>'Export '!E3</f>
        <v>99830.437000000005</v>
      </c>
      <c r="F8" s="2">
        <f>'Export '!F3</f>
        <v>13434.156000000001</v>
      </c>
      <c r="G8" s="2">
        <f>'Export '!G3</f>
        <v>56.029000000000003</v>
      </c>
      <c r="H8" s="2">
        <f>'Export '!H3</f>
        <v>173476.916</v>
      </c>
      <c r="I8" s="2">
        <f>'Export '!I3</f>
        <v>7933.3050000000003</v>
      </c>
      <c r="J8" s="2">
        <f>'Export '!J3</f>
        <v>327.19499999999999</v>
      </c>
      <c r="K8" s="2">
        <f>'Export '!K3</f>
        <v>2484.835</v>
      </c>
      <c r="L8" s="72">
        <v>97160.111573336981</v>
      </c>
      <c r="M8" s="50">
        <f t="shared" si="0"/>
        <v>2.0707223442012979E-2</v>
      </c>
      <c r="N8" s="50">
        <f t="shared" si="1"/>
        <v>5.2845274844342757E-4</v>
      </c>
      <c r="O8" s="50">
        <f t="shared" si="2"/>
        <v>4.3441279879697828E-4</v>
      </c>
      <c r="P8" s="50">
        <f t="shared" si="3"/>
        <v>1.0274837624558249E-3</v>
      </c>
      <c r="Q8" s="50">
        <f t="shared" si="4"/>
        <v>1.3826822327040895E-4</v>
      </c>
      <c r="R8" s="50">
        <f t="shared" si="5"/>
        <v>5.7666669060696803E-7</v>
      </c>
      <c r="S8" s="50">
        <f t="shared" si="6"/>
        <v>1.7854746478863262E-3</v>
      </c>
      <c r="T8" s="50">
        <f t="shared" si="7"/>
        <v>8.1651872064925529E-5</v>
      </c>
      <c r="U8" s="50">
        <f t="shared" si="8"/>
        <v>3.367585675866906E-6</v>
      </c>
      <c r="V8" s="50">
        <f t="shared" si="9"/>
        <v>2.5574641277809086E-5</v>
      </c>
    </row>
    <row r="9" spans="1:28" x14ac:dyDescent="0.25">
      <c r="A9" s="9">
        <v>1997</v>
      </c>
      <c r="B9" s="2">
        <f>'Export '!B4</f>
        <v>2332575.5150000001</v>
      </c>
      <c r="C9" s="2">
        <f>'Export '!C4</f>
        <v>71122.183000000005</v>
      </c>
      <c r="D9" s="2">
        <f>'Export '!D4</f>
        <v>30631.909</v>
      </c>
      <c r="E9" s="2">
        <f>'Export '!E4</f>
        <v>87501.494000000006</v>
      </c>
      <c r="F9" s="2">
        <f>'Export '!F4</f>
        <v>12247.361000000001</v>
      </c>
      <c r="G9" s="2">
        <f>'Export '!G4</f>
        <v>180.17099999999999</v>
      </c>
      <c r="H9" s="2">
        <f>'Export '!H4</f>
        <v>134228.717</v>
      </c>
      <c r="I9" s="2">
        <f>'Export '!I4</f>
        <v>4839.9639999999999</v>
      </c>
      <c r="J9" s="2">
        <f>'Export '!J4</f>
        <v>138.983</v>
      </c>
      <c r="K9" s="2">
        <f>'Export '!K4</f>
        <v>3105.4830000000002</v>
      </c>
      <c r="L9" s="72">
        <v>106659.5079635281</v>
      </c>
      <c r="M9" s="50">
        <f t="shared" si="0"/>
        <v>2.1869363168238291E-2</v>
      </c>
      <c r="N9" s="50">
        <f t="shared" si="1"/>
        <v>6.6681521748928403E-4</v>
      </c>
      <c r="O9" s="50">
        <f t="shared" si="2"/>
        <v>2.8719342124168144E-4</v>
      </c>
      <c r="P9" s="50">
        <f t="shared" si="3"/>
        <v>8.2038156438824829E-4</v>
      </c>
      <c r="Q9" s="50">
        <f t="shared" si="4"/>
        <v>1.1482671572222094E-4</v>
      </c>
      <c r="R9" s="50">
        <f t="shared" si="5"/>
        <v>1.6892164931194783E-6</v>
      </c>
      <c r="S9" s="50">
        <f t="shared" si="6"/>
        <v>1.258478681955847E-3</v>
      </c>
      <c r="T9" s="50">
        <f t="shared" si="7"/>
        <v>4.5377707926938976E-5</v>
      </c>
      <c r="U9" s="50">
        <f t="shared" si="8"/>
        <v>1.3030530765951483E-6</v>
      </c>
      <c r="V9" s="50">
        <f t="shared" si="9"/>
        <v>2.9115857172919932E-5</v>
      </c>
    </row>
    <row r="10" spans="1:28" x14ac:dyDescent="0.25">
      <c r="A10" s="9">
        <v>1998</v>
      </c>
      <c r="B10" s="2">
        <f>'Export '!B5</f>
        <v>2190853.5049999999</v>
      </c>
      <c r="C10" s="2">
        <f>'Export '!C5</f>
        <v>102018.985</v>
      </c>
      <c r="D10" s="2">
        <f>'Export '!D5</f>
        <v>30640.901000000002</v>
      </c>
      <c r="E10" s="2">
        <f>'Export '!E5</f>
        <v>83654.599000000002</v>
      </c>
      <c r="F10" s="2">
        <f>'Export '!F5</f>
        <v>8929.357</v>
      </c>
      <c r="G10" s="2">
        <f>'Export '!G5</f>
        <v>718.53700000000003</v>
      </c>
      <c r="H10" s="2">
        <f>'Export '!H5</f>
        <v>92975.356</v>
      </c>
      <c r="I10" s="2">
        <f>'Export '!I5</f>
        <v>3460.326</v>
      </c>
      <c r="J10" s="2">
        <f>'Export '!J5</f>
        <v>300.23500000000001</v>
      </c>
      <c r="K10" s="2">
        <f>'Export '!K5</f>
        <v>6918.5839999999998</v>
      </c>
      <c r="L10" s="72">
        <v>98443.743190849113</v>
      </c>
      <c r="M10" s="50">
        <f t="shared" si="0"/>
        <v>2.2254878105891159E-2</v>
      </c>
      <c r="N10" s="50">
        <f t="shared" si="1"/>
        <v>1.0363176134233305E-3</v>
      </c>
      <c r="O10" s="50">
        <f t="shared" si="2"/>
        <v>3.1125290452027675E-4</v>
      </c>
      <c r="P10" s="50">
        <f t="shared" si="3"/>
        <v>8.4977060286931633E-4</v>
      </c>
      <c r="Q10" s="50">
        <f t="shared" si="4"/>
        <v>9.0705175469496294E-5</v>
      </c>
      <c r="R10" s="50">
        <f t="shared" si="5"/>
        <v>7.2989605708815832E-6</v>
      </c>
      <c r="S10" s="50">
        <f t="shared" si="6"/>
        <v>9.4445165316146341E-4</v>
      </c>
      <c r="T10" s="50">
        <f t="shared" si="7"/>
        <v>3.5150288762299486E-5</v>
      </c>
      <c r="U10" s="50">
        <f t="shared" si="8"/>
        <v>3.0498129212533693E-6</v>
      </c>
      <c r="V10" s="50">
        <f t="shared" si="9"/>
        <v>7.0279570602950424E-5</v>
      </c>
    </row>
    <row r="11" spans="1:28" x14ac:dyDescent="0.25">
      <c r="A11" s="9">
        <v>1999</v>
      </c>
      <c r="B11" s="2">
        <f>'Export '!B6</f>
        <v>1658142.379</v>
      </c>
      <c r="C11" s="2">
        <f>'Export '!C6</f>
        <v>86904.357999999993</v>
      </c>
      <c r="D11" s="2">
        <f>'Export '!D6</f>
        <v>41160.828000000001</v>
      </c>
      <c r="E11" s="2">
        <f>'Export '!E6</f>
        <v>75572.648000000001</v>
      </c>
      <c r="F11" s="2">
        <f>'Export '!F6</f>
        <v>11286.083000000001</v>
      </c>
      <c r="G11" s="2">
        <f>'Export '!G6</f>
        <v>200.77799999999999</v>
      </c>
      <c r="H11" s="2">
        <f>'Export '!H6</f>
        <v>124488.36</v>
      </c>
      <c r="I11" s="2">
        <f>'Export '!I6</f>
        <v>3341.8330000000001</v>
      </c>
      <c r="J11" s="2">
        <f>'Export '!J6</f>
        <v>128.553</v>
      </c>
      <c r="K11" s="2">
        <f>'Export '!K6</f>
        <v>1881.729</v>
      </c>
      <c r="L11" s="72">
        <v>86186.156584381664</v>
      </c>
      <c r="M11" s="50">
        <f t="shared" si="0"/>
        <v>1.9239080203983506E-2</v>
      </c>
      <c r="N11" s="50">
        <f t="shared" si="1"/>
        <v>1.0083331412384675E-3</v>
      </c>
      <c r="O11" s="50">
        <f t="shared" si="2"/>
        <v>4.7758050284677633E-4</v>
      </c>
      <c r="P11" s="50">
        <f t="shared" si="3"/>
        <v>8.7685367343199282E-4</v>
      </c>
      <c r="Q11" s="50">
        <f t="shared" si="4"/>
        <v>1.3095006724136974E-4</v>
      </c>
      <c r="R11" s="50">
        <f t="shared" si="5"/>
        <v>2.3295852600576948E-6</v>
      </c>
      <c r="S11" s="50">
        <f t="shared" si="6"/>
        <v>1.4444124779844204E-3</v>
      </c>
      <c r="T11" s="50">
        <f t="shared" si="7"/>
        <v>3.8774591331592042E-5</v>
      </c>
      <c r="U11" s="50">
        <f t="shared" si="8"/>
        <v>1.4915736481895272E-6</v>
      </c>
      <c r="V11" s="50">
        <f t="shared" si="9"/>
        <v>2.1833309136574259E-5</v>
      </c>
    </row>
    <row r="12" spans="1:28" x14ac:dyDescent="0.25">
      <c r="A12" s="9">
        <v>2000</v>
      </c>
      <c r="B12" s="2">
        <f>'Export '!B7</f>
        <v>1471285.7949999999</v>
      </c>
      <c r="C12" s="2">
        <f>'Export '!C7</f>
        <v>64195.616999999998</v>
      </c>
      <c r="D12" s="2">
        <f>'Export '!D7</f>
        <v>25289.826000000001</v>
      </c>
      <c r="E12" s="2">
        <f>'Export '!E7</f>
        <v>89796.822</v>
      </c>
      <c r="F12" s="2">
        <f>'Export '!F7</f>
        <v>11345.458000000001</v>
      </c>
      <c r="G12" s="2">
        <f>'Export '!G7</f>
        <v>1498.2270000000001</v>
      </c>
      <c r="H12" s="2">
        <f>'Export '!H7</f>
        <v>161329.80799999999</v>
      </c>
      <c r="I12" s="2">
        <f>'Export '!I7</f>
        <v>3557.63</v>
      </c>
      <c r="J12" s="2">
        <f>'Export '!J7</f>
        <v>374.858</v>
      </c>
      <c r="K12" s="2">
        <f>'Export '!K7</f>
        <v>2242.0189999999998</v>
      </c>
      <c r="L12" s="72">
        <v>99886.577575544405</v>
      </c>
      <c r="M12" s="50">
        <f t="shared" si="0"/>
        <v>1.4729564579257547E-2</v>
      </c>
      <c r="N12" s="50">
        <f t="shared" si="1"/>
        <v>6.4268511904363459E-4</v>
      </c>
      <c r="O12" s="50">
        <f t="shared" si="2"/>
        <v>2.5318542905199907E-4</v>
      </c>
      <c r="P12" s="50">
        <f t="shared" si="3"/>
        <v>8.9898787384207353E-4</v>
      </c>
      <c r="Q12" s="50">
        <f t="shared" si="4"/>
        <v>1.1358340905633102E-4</v>
      </c>
      <c r="R12" s="50">
        <f t="shared" si="5"/>
        <v>1.4999282549919064E-5</v>
      </c>
      <c r="S12" s="50">
        <f t="shared" si="6"/>
        <v>1.6151299996036601E-3</v>
      </c>
      <c r="T12" s="50">
        <f t="shared" si="7"/>
        <v>3.5616697321613185E-5</v>
      </c>
      <c r="U12" s="50">
        <f t="shared" si="8"/>
        <v>3.7528365582101782E-6</v>
      </c>
      <c r="V12" s="50">
        <f t="shared" si="9"/>
        <v>2.2445648398598467E-5</v>
      </c>
    </row>
    <row r="13" spans="1:28" x14ac:dyDescent="0.25">
      <c r="A13" s="9">
        <v>2001</v>
      </c>
      <c r="B13" s="2">
        <f>'Export '!B8</f>
        <v>1380309.335</v>
      </c>
      <c r="C13" s="2">
        <f>'Export '!C8</f>
        <v>46139.762000000002</v>
      </c>
      <c r="D13" s="2">
        <f>'Export '!D8</f>
        <v>26775.984</v>
      </c>
      <c r="E13" s="2">
        <f>'Export '!E8</f>
        <v>94629.748000000007</v>
      </c>
      <c r="F13" s="2">
        <f>'Export '!F8</f>
        <v>12464.617</v>
      </c>
      <c r="G13" s="2">
        <f>'Export '!G8</f>
        <v>1396.373</v>
      </c>
      <c r="H13" s="2">
        <f>'Export '!H8</f>
        <v>179301.77900000001</v>
      </c>
      <c r="I13" s="2">
        <f>'Export '!I8</f>
        <v>5844.46</v>
      </c>
      <c r="J13" s="2">
        <f>'Export '!J8</f>
        <v>1671.5740000000001</v>
      </c>
      <c r="K13" s="2">
        <f>'Export '!K8</f>
        <v>1874.876</v>
      </c>
      <c r="L13" s="72">
        <v>98203.544965267793</v>
      </c>
      <c r="M13" s="50">
        <f t="shared" si="0"/>
        <v>1.4055595808564567E-2</v>
      </c>
      <c r="N13" s="50">
        <f t="shared" si="1"/>
        <v>4.6983804929158631E-4</v>
      </c>
      <c r="O13" s="50">
        <f t="shared" si="2"/>
        <v>2.7265801870462021E-4</v>
      </c>
      <c r="P13" s="50">
        <f t="shared" si="3"/>
        <v>9.636082692683675E-4</v>
      </c>
      <c r="Q13" s="50">
        <f t="shared" si="4"/>
        <v>1.2692634470994334E-4</v>
      </c>
      <c r="R13" s="50">
        <f t="shared" si="5"/>
        <v>1.4219171013570471E-5</v>
      </c>
      <c r="S13" s="50">
        <f t="shared" si="6"/>
        <v>1.8258177855332482E-3</v>
      </c>
      <c r="T13" s="50">
        <f t="shared" si="7"/>
        <v>5.95137375342921E-5</v>
      </c>
      <c r="U13" s="50">
        <f t="shared" si="8"/>
        <v>1.7021524025341398E-5</v>
      </c>
      <c r="V13" s="50">
        <f t="shared" si="9"/>
        <v>1.9091734424282729E-5</v>
      </c>
    </row>
    <row r="14" spans="1:28" x14ac:dyDescent="0.25">
      <c r="A14" s="9">
        <v>2002</v>
      </c>
      <c r="B14" s="2">
        <f>'Export '!B9</f>
        <v>1277430.0319999999</v>
      </c>
      <c r="C14" s="2">
        <f>'Export '!C9</f>
        <v>54620.4</v>
      </c>
      <c r="D14" s="2">
        <f>'Export '!D9</f>
        <v>28246.795999999998</v>
      </c>
      <c r="E14" s="2">
        <f>'Export '!E9</f>
        <v>86314.687000000005</v>
      </c>
      <c r="F14" s="2">
        <f>'Export '!F9</f>
        <v>10886.504999999999</v>
      </c>
      <c r="G14" s="2">
        <f>'Export '!G9</f>
        <v>419.41699999999997</v>
      </c>
      <c r="H14" s="2">
        <f>'Export '!H9</f>
        <v>183949.30600000001</v>
      </c>
      <c r="I14" s="2">
        <f>'Export '!I9</f>
        <v>5635.2960000000003</v>
      </c>
      <c r="J14" s="2">
        <f>'Export '!J9</f>
        <v>2714.4070000000002</v>
      </c>
      <c r="K14" s="2">
        <f>'Export '!K9</f>
        <v>1393.6469999999999</v>
      </c>
      <c r="L14" s="72">
        <v>97933.392356425262</v>
      </c>
      <c r="M14" s="50">
        <f t="shared" si="0"/>
        <v>1.3043865848645747E-2</v>
      </c>
      <c r="N14" s="50">
        <f t="shared" si="1"/>
        <v>5.5773009272680875E-4</v>
      </c>
      <c r="O14" s="50">
        <f t="shared" si="2"/>
        <v>2.8842864849607929E-4</v>
      </c>
      <c r="P14" s="50">
        <f t="shared" si="3"/>
        <v>8.813611468278423E-4</v>
      </c>
      <c r="Q14" s="50">
        <f t="shared" si="4"/>
        <v>1.1116233940287633E-4</v>
      </c>
      <c r="R14" s="50">
        <f t="shared" si="5"/>
        <v>4.2826761118776125E-6</v>
      </c>
      <c r="S14" s="50">
        <f t="shared" si="6"/>
        <v>1.8783103655852413E-3</v>
      </c>
      <c r="T14" s="50">
        <f t="shared" si="7"/>
        <v>5.7542130058055497E-5</v>
      </c>
      <c r="U14" s="50">
        <f t="shared" si="8"/>
        <v>2.7716868931906372E-5</v>
      </c>
      <c r="V14" s="50">
        <f t="shared" si="9"/>
        <v>1.4230559837321564E-5</v>
      </c>
    </row>
    <row r="15" spans="1:28" x14ac:dyDescent="0.25">
      <c r="A15" s="9">
        <v>2003</v>
      </c>
      <c r="B15" s="2">
        <f>'Export '!B10</f>
        <v>1434754.3540000001</v>
      </c>
      <c r="C15" s="2">
        <f>'Export '!C10</f>
        <v>75622.274000000005</v>
      </c>
      <c r="D15" s="2">
        <f>'Export '!D10</f>
        <v>29302.392</v>
      </c>
      <c r="E15" s="2">
        <f>'Export '!E10</f>
        <v>98025.760999999999</v>
      </c>
      <c r="F15" s="2">
        <f>'Export '!F10</f>
        <v>19026.509999999998</v>
      </c>
      <c r="G15" s="2">
        <f>'Export '!G10</f>
        <v>384.214</v>
      </c>
      <c r="H15" s="2">
        <f>'Export '!H10</f>
        <v>237331.54699999999</v>
      </c>
      <c r="I15" s="2">
        <f>'Export '!I10</f>
        <v>7848.4229999999998</v>
      </c>
      <c r="J15" s="2">
        <f>'Export '!J10</f>
        <v>813.50400000000002</v>
      </c>
      <c r="K15" s="2">
        <f>'Export '!K10</f>
        <v>2032.5229999999999</v>
      </c>
      <c r="L15" s="72">
        <v>94684.582573316715</v>
      </c>
      <c r="M15" s="50">
        <f t="shared" si="0"/>
        <v>1.5152988110699362E-2</v>
      </c>
      <c r="N15" s="50">
        <f t="shared" si="1"/>
        <v>7.9867568662980303E-4</v>
      </c>
      <c r="O15" s="50">
        <f t="shared" si="2"/>
        <v>3.094737411691117E-4</v>
      </c>
      <c r="P15" s="50">
        <f t="shared" si="3"/>
        <v>1.0352874600687617E-3</v>
      </c>
      <c r="Q15" s="50">
        <f t="shared" si="4"/>
        <v>2.0094623097976149E-4</v>
      </c>
      <c r="R15" s="50">
        <f t="shared" si="5"/>
        <v>4.0578306368145332E-6</v>
      </c>
      <c r="S15" s="50">
        <f t="shared" si="6"/>
        <v>2.5065490130479063E-3</v>
      </c>
      <c r="T15" s="50">
        <f t="shared" si="7"/>
        <v>8.2890189582055391E-5</v>
      </c>
      <c r="U15" s="50">
        <f t="shared" si="8"/>
        <v>8.5917261067300262E-6</v>
      </c>
      <c r="V15" s="50">
        <f t="shared" si="9"/>
        <v>2.1466250837892907E-5</v>
      </c>
    </row>
    <row r="16" spans="1:28" x14ac:dyDescent="0.25">
      <c r="A16" s="9">
        <v>2004</v>
      </c>
      <c r="B16" s="2">
        <f>'Export '!B11</f>
        <v>1681065.442</v>
      </c>
      <c r="C16" s="2">
        <f>'Export '!C11</f>
        <v>112823.107</v>
      </c>
      <c r="D16" s="2">
        <f>'Export '!D11</f>
        <v>72099.004000000001</v>
      </c>
      <c r="E16" s="2">
        <f>'Export '!E11</f>
        <v>96377.896999999997</v>
      </c>
      <c r="F16" s="2">
        <f>'Export '!F11</f>
        <v>22624.557000000001</v>
      </c>
      <c r="G16" s="2">
        <f>'Export '!G11</f>
        <v>2035.1289999999999</v>
      </c>
      <c r="H16" s="2">
        <f>'Export '!H11</f>
        <v>345207.22399999999</v>
      </c>
      <c r="I16" s="2">
        <f>'Export '!I11</f>
        <v>10463.759</v>
      </c>
      <c r="J16" s="2">
        <f>'Export '!J11</f>
        <v>1358.87</v>
      </c>
      <c r="K16" s="2">
        <f>'Export '!K11</f>
        <v>2582.1759999999999</v>
      </c>
      <c r="L16" s="72">
        <v>117074.86551527939</v>
      </c>
      <c r="M16" s="50">
        <f t="shared" si="0"/>
        <v>1.4358892787116674E-2</v>
      </c>
      <c r="N16" s="50">
        <f t="shared" si="1"/>
        <v>9.6368342174414461E-4</v>
      </c>
      <c r="O16" s="50">
        <f t="shared" si="2"/>
        <v>6.1583674414377517E-4</v>
      </c>
      <c r="P16" s="50">
        <f t="shared" si="3"/>
        <v>8.2321595310670464E-4</v>
      </c>
      <c r="Q16" s="50">
        <f t="shared" si="4"/>
        <v>1.9324862685447439E-4</v>
      </c>
      <c r="R16" s="50">
        <f t="shared" si="5"/>
        <v>1.7383141898500802E-5</v>
      </c>
      <c r="S16" s="50">
        <f t="shared" si="6"/>
        <v>2.9486023535508321E-3</v>
      </c>
      <c r="T16" s="50">
        <f t="shared" si="7"/>
        <v>8.9376647617283645E-5</v>
      </c>
      <c r="U16" s="50">
        <f t="shared" si="8"/>
        <v>1.1606846559415046E-5</v>
      </c>
      <c r="V16" s="50">
        <f t="shared" si="9"/>
        <v>2.2055767381283058E-5</v>
      </c>
    </row>
    <row r="17" spans="1:28" x14ac:dyDescent="0.25">
      <c r="A17" s="9">
        <v>2005</v>
      </c>
      <c r="B17" s="2">
        <f>'Export '!B12</f>
        <v>2123277.2969999998</v>
      </c>
      <c r="C17" s="2">
        <f>'Export '!C12</f>
        <v>142237.80499999999</v>
      </c>
      <c r="D17" s="2">
        <f>'Export '!D12</f>
        <v>89487.535000000003</v>
      </c>
      <c r="E17" s="2">
        <f>'Export '!E12</f>
        <v>81320.093999999997</v>
      </c>
      <c r="F17" s="2">
        <f>'Export '!F12</f>
        <v>30378.736000000001</v>
      </c>
      <c r="G17" s="2">
        <f>'Export '!G12</f>
        <v>164.38200000000001</v>
      </c>
      <c r="H17" s="2">
        <f>'Export '!H12</f>
        <v>343984.43400000001</v>
      </c>
      <c r="I17" s="2">
        <f>'Export '!I12</f>
        <v>9063.0540000000001</v>
      </c>
      <c r="J17" s="2">
        <f>'Export '!J12</f>
        <v>860.28899999999999</v>
      </c>
      <c r="K17" s="2">
        <f>'Export '!K12</f>
        <v>2653.5250000000001</v>
      </c>
      <c r="L17" s="72">
        <v>146566.26631057015</v>
      </c>
      <c r="M17" s="50">
        <f t="shared" si="0"/>
        <v>1.4486807574812815E-2</v>
      </c>
      <c r="N17" s="50">
        <f t="shared" si="1"/>
        <v>9.7046754741368483E-4</v>
      </c>
      <c r="O17" s="50">
        <f t="shared" si="2"/>
        <v>6.1056024181156535E-4</v>
      </c>
      <c r="P17" s="50">
        <f t="shared" si="3"/>
        <v>5.5483499748628935E-4</v>
      </c>
      <c r="Q17" s="50">
        <f t="shared" si="4"/>
        <v>2.072696314418506E-4</v>
      </c>
      <c r="R17" s="50">
        <f t="shared" si="5"/>
        <v>1.1215541211350693E-6</v>
      </c>
      <c r="S17" s="50">
        <f t="shared" si="6"/>
        <v>2.3469550167233288E-3</v>
      </c>
      <c r="T17" s="50">
        <f t="shared" si="7"/>
        <v>6.1835879620455243E-5</v>
      </c>
      <c r="U17" s="50">
        <f t="shared" si="8"/>
        <v>5.8696248574489143E-6</v>
      </c>
      <c r="V17" s="50">
        <f t="shared" si="9"/>
        <v>1.8104609381105806E-5</v>
      </c>
    </row>
    <row r="18" spans="1:28" x14ac:dyDescent="0.25">
      <c r="A18" s="9">
        <v>2006</v>
      </c>
      <c r="B18" s="2">
        <f>'Export '!B13</f>
        <v>2467755.2760000001</v>
      </c>
      <c r="C18" s="2">
        <f>'Export '!C13</f>
        <v>121922.223</v>
      </c>
      <c r="D18" s="2">
        <f>'Export '!D13</f>
        <v>243811.75099999999</v>
      </c>
      <c r="E18" s="2">
        <f>'Export '!E13</f>
        <v>102829.516</v>
      </c>
      <c r="F18" s="2">
        <f>'Export '!F13</f>
        <v>32221.593000000001</v>
      </c>
      <c r="G18" s="2">
        <f>'Export '!G13</f>
        <v>798.99900000000002</v>
      </c>
      <c r="H18" s="2">
        <f>'Export '!H13</f>
        <v>530427.82200000004</v>
      </c>
      <c r="I18" s="2">
        <f>'Export '!I13</f>
        <v>10684.534</v>
      </c>
      <c r="J18" s="2">
        <f>'Export '!J13</f>
        <v>4718.2610000000004</v>
      </c>
      <c r="K18" s="2">
        <f>'Export '!K13</f>
        <v>3238.701</v>
      </c>
      <c r="L18" s="72">
        <v>162590.1460964143</v>
      </c>
      <c r="M18" s="50">
        <f t="shared" si="0"/>
        <v>1.5177766520590039E-2</v>
      </c>
      <c r="N18" s="50">
        <f t="shared" si="1"/>
        <v>7.4987461372782928E-4</v>
      </c>
      <c r="O18" s="50">
        <f t="shared" si="2"/>
        <v>1.4995481390085112E-3</v>
      </c>
      <c r="P18" s="50">
        <f t="shared" si="3"/>
        <v>6.3244617505308807E-4</v>
      </c>
      <c r="Q18" s="50">
        <f t="shared" si="4"/>
        <v>1.9817678852993297E-4</v>
      </c>
      <c r="R18" s="50">
        <f t="shared" si="5"/>
        <v>4.9141907992763704E-6</v>
      </c>
      <c r="S18" s="50">
        <f t="shared" si="6"/>
        <v>3.2623614329337141E-3</v>
      </c>
      <c r="T18" s="50">
        <f t="shared" si="7"/>
        <v>6.5714523644404505E-5</v>
      </c>
      <c r="U18" s="50">
        <f t="shared" si="8"/>
        <v>2.9019353960123264E-5</v>
      </c>
      <c r="V18" s="50">
        <f t="shared" si="9"/>
        <v>1.9919417490894456E-5</v>
      </c>
    </row>
    <row r="19" spans="1:28" x14ac:dyDescent="0.25">
      <c r="A19" s="9">
        <v>2007</v>
      </c>
      <c r="B19" s="2">
        <f>'Export '!B14</f>
        <v>3093528.8450000002</v>
      </c>
      <c r="C19" s="2">
        <f>'Export '!C14</f>
        <v>251528.019</v>
      </c>
      <c r="D19" s="2">
        <f>'Export '!D14</f>
        <v>258673.73699999999</v>
      </c>
      <c r="E19" s="2">
        <f>'Export '!E14</f>
        <v>100876.219</v>
      </c>
      <c r="F19" s="2">
        <f>'Export '!F14</f>
        <v>33291.226999999999</v>
      </c>
      <c r="G19" s="2">
        <f>'Export '!G14</f>
        <v>658.95399999999995</v>
      </c>
      <c r="H19" s="2">
        <f>'Export '!H14</f>
        <v>785744.429</v>
      </c>
      <c r="I19" s="2">
        <f>'Export '!I14</f>
        <v>35292.389000000003</v>
      </c>
      <c r="J19" s="2">
        <f>'Export '!J14</f>
        <v>1408.76</v>
      </c>
      <c r="K19" s="2">
        <f>'Export '!K14</f>
        <v>4200.607</v>
      </c>
      <c r="L19" s="72">
        <v>207416.49464237894</v>
      </c>
      <c r="M19" s="50">
        <f t="shared" si="0"/>
        <v>1.4914574900775208E-2</v>
      </c>
      <c r="N19" s="50">
        <f t="shared" si="1"/>
        <v>1.2126712460051781E-3</v>
      </c>
      <c r="O19" s="50">
        <f t="shared" si="2"/>
        <v>1.2471223055138272E-3</v>
      </c>
      <c r="P19" s="50">
        <f t="shared" si="3"/>
        <v>4.8634617595831825E-4</v>
      </c>
      <c r="Q19" s="50">
        <f t="shared" si="4"/>
        <v>1.6050424079049112E-4</v>
      </c>
      <c r="R19" s="50">
        <f t="shared" si="5"/>
        <v>3.1769604492456008E-6</v>
      </c>
      <c r="S19" s="50">
        <f t="shared" si="6"/>
        <v>3.7882446637368746E-3</v>
      </c>
      <c r="T19" s="50">
        <f t="shared" si="7"/>
        <v>1.7015227771952294E-4</v>
      </c>
      <c r="U19" s="50">
        <f t="shared" si="8"/>
        <v>6.7919381360144E-6</v>
      </c>
      <c r="V19" s="50">
        <f t="shared" si="9"/>
        <v>2.0252039295344162E-5</v>
      </c>
    </row>
    <row r="20" spans="1:28" x14ac:dyDescent="0.25">
      <c r="A20" s="9">
        <v>2008</v>
      </c>
      <c r="B20" s="2">
        <f>'Export '!B15</f>
        <v>3650717.5639999998</v>
      </c>
      <c r="C20" s="2">
        <f>'Export '!C15</f>
        <v>308802.092</v>
      </c>
      <c r="D20" s="2">
        <f>'Export '!D15</f>
        <v>283112.34999999998</v>
      </c>
      <c r="E20" s="2">
        <f>'Export '!E15</f>
        <v>86957.599000000002</v>
      </c>
      <c r="F20" s="2">
        <f>'Export '!F15</f>
        <v>30661.107</v>
      </c>
      <c r="G20" s="2">
        <f>'Export '!G15</f>
        <v>676.43299999999999</v>
      </c>
      <c r="H20" s="2">
        <f>'Export '!H15</f>
        <v>448866.26500000001</v>
      </c>
      <c r="I20" s="2">
        <f>'Export '!I15</f>
        <v>17113.844000000001</v>
      </c>
      <c r="J20" s="2">
        <f>'Export '!J15</f>
        <v>9070.7489999999998</v>
      </c>
      <c r="K20" s="2">
        <f>'Export '!K15</f>
        <v>5683.9009999999998</v>
      </c>
      <c r="L20" s="72">
        <v>243982.43787084011</v>
      </c>
      <c r="M20" s="50">
        <f t="shared" si="0"/>
        <v>1.4963034207948294E-2</v>
      </c>
      <c r="N20" s="50">
        <f t="shared" si="1"/>
        <v>1.2656734422969995E-3</v>
      </c>
      <c r="O20" s="50">
        <f t="shared" si="2"/>
        <v>1.1603800358363275E-3</v>
      </c>
      <c r="P20" s="50">
        <f t="shared" si="3"/>
        <v>3.5640925534990265E-4</v>
      </c>
      <c r="Q20" s="50">
        <f t="shared" si="4"/>
        <v>1.2566931975747957E-4</v>
      </c>
      <c r="R20" s="50">
        <f t="shared" si="5"/>
        <v>2.7724659442828068E-6</v>
      </c>
      <c r="S20" s="50">
        <f t="shared" si="6"/>
        <v>1.8397482577726422E-3</v>
      </c>
      <c r="T20" s="50">
        <f t="shared" si="7"/>
        <v>7.0143753580574362E-5</v>
      </c>
      <c r="U20" s="50">
        <f t="shared" si="8"/>
        <v>3.7177876732266647E-5</v>
      </c>
      <c r="V20" s="50">
        <f t="shared" si="9"/>
        <v>2.32963530063953E-5</v>
      </c>
    </row>
    <row r="21" spans="1:28" x14ac:dyDescent="0.25">
      <c r="A21" s="9">
        <v>2009</v>
      </c>
      <c r="B21" s="2">
        <f>'Export '!B16</f>
        <v>4026824.7429999998</v>
      </c>
      <c r="C21" s="2">
        <f>'Export '!C16</f>
        <v>146255.89199999999</v>
      </c>
      <c r="D21" s="2">
        <f>'Export '!D16</f>
        <v>110811.94899999999</v>
      </c>
      <c r="E21" s="2">
        <f>'Export '!E16</f>
        <v>68899.619000000006</v>
      </c>
      <c r="F21" s="2">
        <f>'Export '!F16</f>
        <v>25613.776000000002</v>
      </c>
      <c r="G21" s="2">
        <f>'Export '!G16</f>
        <v>523.95899999999995</v>
      </c>
      <c r="H21" s="2">
        <f>'Export '!H16</f>
        <v>333248.58600000001</v>
      </c>
      <c r="I21" s="2">
        <f>'Export '!I16</f>
        <v>15250.745000000001</v>
      </c>
      <c r="J21" s="2">
        <f>'Export '!J16</f>
        <v>7587.82</v>
      </c>
      <c r="K21" s="2">
        <f>'Export '!K16</f>
        <v>6996.25</v>
      </c>
      <c r="L21" s="72">
        <v>233821.6705442575</v>
      </c>
      <c r="M21" s="50">
        <f t="shared" si="0"/>
        <v>1.7221777321267607E-2</v>
      </c>
      <c r="N21" s="50">
        <f t="shared" si="1"/>
        <v>6.2550186926458066E-4</v>
      </c>
      <c r="O21" s="50">
        <f t="shared" si="2"/>
        <v>4.7391650543795783E-4</v>
      </c>
      <c r="P21" s="50">
        <f t="shared" si="3"/>
        <v>2.9466737980113252E-4</v>
      </c>
      <c r="Q21" s="50">
        <f t="shared" si="4"/>
        <v>1.0954406381743756E-4</v>
      </c>
      <c r="R21" s="50">
        <f t="shared" si="5"/>
        <v>2.240848757860643E-6</v>
      </c>
      <c r="S21" s="50">
        <f t="shared" si="6"/>
        <v>1.4252254088524404E-3</v>
      </c>
      <c r="T21" s="50">
        <f t="shared" si="7"/>
        <v>6.5223830470894522E-5</v>
      </c>
      <c r="U21" s="50">
        <f t="shared" si="8"/>
        <v>3.2451312071879953E-5</v>
      </c>
      <c r="V21" s="50">
        <f t="shared" si="9"/>
        <v>2.9921307052999428E-5</v>
      </c>
    </row>
    <row r="22" spans="1:28" x14ac:dyDescent="0.25">
      <c r="A22" s="9">
        <v>2010</v>
      </c>
      <c r="B22" s="2">
        <f>'Export '!B17</f>
        <v>4043985.6660000002</v>
      </c>
      <c r="C22" s="2">
        <f>'Export '!C17</f>
        <v>91975.599000000002</v>
      </c>
      <c r="D22" s="2">
        <f>'Export '!D17</f>
        <v>284284.39399999997</v>
      </c>
      <c r="E22" s="2">
        <f>'Export '!E17</f>
        <v>98441.146999999997</v>
      </c>
      <c r="F22" s="2">
        <f>'Export '!F17</f>
        <v>27671.425999999999</v>
      </c>
      <c r="G22" s="2">
        <f>'Export '!G17</f>
        <v>1045.2840000000001</v>
      </c>
      <c r="H22" s="2">
        <f>'Export '!H17</f>
        <v>451034.72</v>
      </c>
      <c r="I22" s="2">
        <f>'Export '!I17</f>
        <v>22275.545999999998</v>
      </c>
      <c r="J22" s="2">
        <f>'Export '!J17</f>
        <v>8463.6779999999999</v>
      </c>
      <c r="K22" s="2">
        <f>'Export '!K17</f>
        <v>7183.4459999999999</v>
      </c>
      <c r="L22" s="72">
        <v>287018.18463752925</v>
      </c>
      <c r="M22" s="50">
        <f t="shared" si="0"/>
        <v>1.408964965445338E-2</v>
      </c>
      <c r="N22" s="50">
        <f t="shared" si="1"/>
        <v>3.2045216617948628E-4</v>
      </c>
      <c r="O22" s="50">
        <f t="shared" si="2"/>
        <v>9.9047520058360853E-4</v>
      </c>
      <c r="P22" s="50">
        <f t="shared" si="3"/>
        <v>3.4297878068011536E-4</v>
      </c>
      <c r="Q22" s="50">
        <f t="shared" si="4"/>
        <v>9.6410009822011131E-5</v>
      </c>
      <c r="R22" s="50">
        <f t="shared" si="5"/>
        <v>3.6418737764649749E-6</v>
      </c>
      <c r="S22" s="50">
        <f t="shared" si="6"/>
        <v>1.571449978229096E-3</v>
      </c>
      <c r="T22" s="50">
        <f t="shared" si="7"/>
        <v>7.7610225387396393E-5</v>
      </c>
      <c r="U22" s="50">
        <f t="shared" si="8"/>
        <v>2.9488298836147423E-5</v>
      </c>
      <c r="V22" s="50">
        <f t="shared" si="9"/>
        <v>2.5027842779619908E-5</v>
      </c>
    </row>
    <row r="23" spans="1:28" x14ac:dyDescent="0.25">
      <c r="A23" s="9">
        <v>2011</v>
      </c>
      <c r="B23" s="2">
        <f>'Export '!B18</f>
        <v>7645414.574</v>
      </c>
      <c r="C23" s="2">
        <f>'Export '!C18</f>
        <v>232766.99400000001</v>
      </c>
      <c r="D23" s="2">
        <f>'Export '!D18</f>
        <v>429291.28700000001</v>
      </c>
      <c r="E23" s="2">
        <f>'Export '!E18</f>
        <v>111358.995</v>
      </c>
      <c r="F23" s="2">
        <f>'Export '!F18</f>
        <v>33391.74</v>
      </c>
      <c r="G23" s="2">
        <f>'Export '!G18</f>
        <v>1229.0219999999999</v>
      </c>
      <c r="H23" s="2">
        <f>'Export '!H18</f>
        <v>478322.97</v>
      </c>
      <c r="I23" s="2">
        <f>'Export '!I18</f>
        <v>30953.641</v>
      </c>
      <c r="J23" s="2">
        <f>'Export '!J18</f>
        <v>14491.368</v>
      </c>
      <c r="K23" s="2">
        <f>'Export '!K18</f>
        <v>5583.3909999999996</v>
      </c>
      <c r="L23" s="72">
        <v>335415.15670218616</v>
      </c>
      <c r="M23" s="50">
        <f t="shared" si="0"/>
        <v>2.2793885193412217E-2</v>
      </c>
      <c r="N23" s="50">
        <f t="shared" si="1"/>
        <v>6.939668328902409E-4</v>
      </c>
      <c r="O23" s="50">
        <f t="shared" si="2"/>
        <v>1.2798804061832129E-3</v>
      </c>
      <c r="P23" s="50">
        <f t="shared" si="3"/>
        <v>3.3200346726989209E-4</v>
      </c>
      <c r="Q23" s="50">
        <f t="shared" si="4"/>
        <v>9.9553461830135468E-5</v>
      </c>
      <c r="R23" s="50">
        <f t="shared" si="5"/>
        <v>3.664181464200331E-6</v>
      </c>
      <c r="S23" s="50">
        <f t="shared" si="6"/>
        <v>1.4260624794147304E-3</v>
      </c>
      <c r="T23" s="50">
        <f t="shared" si="7"/>
        <v>9.2284562523462882E-5</v>
      </c>
      <c r="U23" s="50">
        <f t="shared" si="8"/>
        <v>4.3204273004474958E-5</v>
      </c>
      <c r="V23" s="50">
        <f t="shared" si="9"/>
        <v>1.6646209595583276E-5</v>
      </c>
    </row>
    <row r="24" spans="1:28" x14ac:dyDescent="0.25">
      <c r="A24" s="9">
        <v>2012</v>
      </c>
      <c r="B24" s="2">
        <f>'Export '!B19</f>
        <v>7997616.4160000002</v>
      </c>
      <c r="C24" s="2">
        <f>'Export '!C19</f>
        <v>189421.274</v>
      </c>
      <c r="D24" s="2">
        <f>'Export '!D19</f>
        <v>381138.86599999998</v>
      </c>
      <c r="E24" s="2">
        <f>'Export '!E19</f>
        <v>95055.089000000007</v>
      </c>
      <c r="F24" s="2">
        <f>'Export '!F19</f>
        <v>34370.442999999999</v>
      </c>
      <c r="G24" s="2">
        <f>'Export '!G19</f>
        <v>992.72400000000005</v>
      </c>
      <c r="H24" s="2">
        <f>'Export '!H19</f>
        <v>414233.29499999998</v>
      </c>
      <c r="I24" s="2">
        <f>'Export '!I19</f>
        <v>16732.21</v>
      </c>
      <c r="J24" s="2">
        <f>'Export '!J19</f>
        <v>16351.966</v>
      </c>
      <c r="K24" s="2">
        <f>'Export '!K19</f>
        <v>5990.3620000000001</v>
      </c>
      <c r="L24" s="72">
        <v>369659.70037551981</v>
      </c>
      <c r="M24" s="50">
        <f t="shared" si="0"/>
        <v>2.1635077905099203E-2</v>
      </c>
      <c r="N24" s="50">
        <f t="shared" si="1"/>
        <v>5.1242067720007312E-4</v>
      </c>
      <c r="O24" s="50">
        <f t="shared" si="2"/>
        <v>1.0310533325997371E-3</v>
      </c>
      <c r="P24" s="50">
        <f t="shared" si="3"/>
        <v>2.5714214696229544E-4</v>
      </c>
      <c r="Q24" s="50">
        <f t="shared" si="4"/>
        <v>9.297860428140988E-5</v>
      </c>
      <c r="R24" s="50">
        <f t="shared" si="5"/>
        <v>2.6855077764536914E-6</v>
      </c>
      <c r="S24" s="50">
        <f t="shared" si="6"/>
        <v>1.120580075618738E-3</v>
      </c>
      <c r="T24" s="50">
        <f t="shared" si="7"/>
        <v>4.5263819623839275E-5</v>
      </c>
      <c r="U24" s="50">
        <f t="shared" si="8"/>
        <v>4.4235187074460136E-5</v>
      </c>
      <c r="V24" s="50">
        <f t="shared" si="9"/>
        <v>1.6205071837462064E-5</v>
      </c>
    </row>
    <row r="25" spans="1:28" x14ac:dyDescent="0.25">
      <c r="A25" s="9">
        <v>2013</v>
      </c>
      <c r="B25" s="2">
        <f>'Export '!B20</f>
        <v>8241412.4809999997</v>
      </c>
      <c r="C25" s="2">
        <f>'Export '!C20</f>
        <v>196884.179</v>
      </c>
      <c r="D25" s="2">
        <f>'Export '!D20</f>
        <v>482198.35200000001</v>
      </c>
      <c r="E25" s="2">
        <f>'Export '!E20</f>
        <v>91017.982999999993</v>
      </c>
      <c r="F25" s="2">
        <f>'Export '!F20</f>
        <v>45543.091</v>
      </c>
      <c r="G25" s="2">
        <f>'Export '!G20</f>
        <v>2874.1280000000002</v>
      </c>
      <c r="H25" s="2">
        <f>'Export '!H20</f>
        <v>198824.14300000001</v>
      </c>
      <c r="I25" s="2">
        <f>'Export '!I20</f>
        <v>24794.51</v>
      </c>
      <c r="J25" s="2">
        <f>'Export '!J20</f>
        <v>19583.026999999998</v>
      </c>
      <c r="K25" s="2">
        <f>'Export '!K20</f>
        <v>11027.505999999999</v>
      </c>
      <c r="L25" s="72">
        <v>380191.88186037214</v>
      </c>
      <c r="M25" s="50">
        <f t="shared" si="0"/>
        <v>2.1676981740569385E-2</v>
      </c>
      <c r="N25" s="50">
        <f t="shared" si="1"/>
        <v>5.1785476858842282E-4</v>
      </c>
      <c r="O25" s="50">
        <f t="shared" si="2"/>
        <v>1.2683025993098149E-3</v>
      </c>
      <c r="P25" s="50">
        <f t="shared" si="3"/>
        <v>2.3940012226096642E-4</v>
      </c>
      <c r="Q25" s="50">
        <f t="shared" si="4"/>
        <v>1.1978975136751076E-4</v>
      </c>
      <c r="R25" s="50">
        <f t="shared" si="5"/>
        <v>7.5596774605922325E-6</v>
      </c>
      <c r="S25" s="50">
        <f t="shared" si="6"/>
        <v>5.2295736044416497E-4</v>
      </c>
      <c r="T25" s="50">
        <f t="shared" si="7"/>
        <v>6.5215779670713589E-5</v>
      </c>
      <c r="U25" s="50">
        <f t="shared" si="8"/>
        <v>5.1508272360197291E-5</v>
      </c>
      <c r="V25" s="50">
        <f t="shared" si="9"/>
        <v>2.9005106437411837E-5</v>
      </c>
    </row>
    <row r="26" spans="1:28" x14ac:dyDescent="0.25">
      <c r="A26" s="9">
        <v>2014</v>
      </c>
      <c r="B26" s="2">
        <f>'Export '!B21</f>
        <v>8451753.0879999995</v>
      </c>
      <c r="C26" s="2">
        <f>'Export '!C21</f>
        <v>245195.826</v>
      </c>
      <c r="D26" s="2">
        <f>'Export '!D21</f>
        <v>353183.24099999998</v>
      </c>
      <c r="E26" s="2">
        <f>'Export '!E21</f>
        <v>120430.38400000001</v>
      </c>
      <c r="F26" s="2">
        <f>'Export '!F21</f>
        <v>37559.112000000001</v>
      </c>
      <c r="G26" s="2">
        <f>'Export '!G21</f>
        <v>3212.1660000000002</v>
      </c>
      <c r="H26" s="2">
        <f>'Export '!H21</f>
        <v>155887.34400000001</v>
      </c>
      <c r="I26" s="2">
        <f>'Export '!I21</f>
        <v>30447.823</v>
      </c>
      <c r="J26" s="2">
        <f>'Export '!J21</f>
        <v>22975.832999999999</v>
      </c>
      <c r="K26" s="2">
        <f>'Export '!K21</f>
        <v>12050.105</v>
      </c>
      <c r="L26" s="72">
        <v>378416.02053371473</v>
      </c>
      <c r="M26" s="50">
        <f t="shared" si="0"/>
        <v>2.2334554113432405E-2</v>
      </c>
      <c r="N26" s="50">
        <f t="shared" si="1"/>
        <v>6.4795307993085994E-4</v>
      </c>
      <c r="O26" s="50">
        <f t="shared" si="2"/>
        <v>9.3332000189070576E-4</v>
      </c>
      <c r="P26" s="50">
        <f t="shared" si="3"/>
        <v>3.1824864029315149E-4</v>
      </c>
      <c r="Q26" s="50">
        <f t="shared" si="4"/>
        <v>9.9253493409256168E-5</v>
      </c>
      <c r="R26" s="50">
        <f t="shared" si="5"/>
        <v>8.488451401897807E-6</v>
      </c>
      <c r="S26" s="50">
        <f t="shared" si="6"/>
        <v>4.1194699891441657E-4</v>
      </c>
      <c r="T26" s="50">
        <f t="shared" si="7"/>
        <v>8.0461241987209351E-5</v>
      </c>
      <c r="U26" s="50">
        <f t="shared" si="8"/>
        <v>6.0715804176564936E-5</v>
      </c>
      <c r="V26" s="50">
        <f t="shared" si="9"/>
        <v>3.1843538185842754E-5</v>
      </c>
    </row>
    <row r="27" spans="1:28" x14ac:dyDescent="0.25">
      <c r="A27" s="10">
        <v>2015</v>
      </c>
      <c r="B27" s="2">
        <f>'Export '!B22</f>
        <v>5035251.75</v>
      </c>
      <c r="C27" s="2">
        <f>'Export '!C22</f>
        <v>291101.58899999998</v>
      </c>
      <c r="D27" s="2">
        <f>'Export '!D22</f>
        <v>406740.25400000002</v>
      </c>
      <c r="E27" s="2">
        <f>'Export '!E22</f>
        <v>93737.838000000003</v>
      </c>
      <c r="F27" s="2">
        <f>'Export '!F22</f>
        <v>34839.338000000003</v>
      </c>
      <c r="G27" s="2">
        <f>'Export '!G22</f>
        <v>827.68200000000002</v>
      </c>
      <c r="H27" s="2">
        <f>'Export '!H22</f>
        <v>108955.201</v>
      </c>
      <c r="I27" s="2">
        <f>'Export '!I22</f>
        <v>15049.880999999999</v>
      </c>
      <c r="J27" s="2">
        <f>'Export '!J22</f>
        <v>17762.776999999998</v>
      </c>
      <c r="K27" s="2">
        <f>'Export '!K22</f>
        <v>11988.598</v>
      </c>
      <c r="L27" s="73">
        <v>292080.15563330991</v>
      </c>
      <c r="M27" s="50">
        <f t="shared" si="0"/>
        <v>1.7239280563522683E-2</v>
      </c>
      <c r="N27" s="50">
        <f t="shared" si="1"/>
        <v>9.9664966409241979E-4</v>
      </c>
      <c r="O27" s="50">
        <f t="shared" si="2"/>
        <v>1.3925638087876103E-3</v>
      </c>
      <c r="P27" s="50">
        <f t="shared" si="3"/>
        <v>3.2093189555021514E-4</v>
      </c>
      <c r="Q27" s="50">
        <f t="shared" si="4"/>
        <v>1.1928005832665612E-4</v>
      </c>
      <c r="R27" s="50">
        <f t="shared" si="5"/>
        <v>2.8337495171671569E-6</v>
      </c>
      <c r="S27" s="50">
        <f t="shared" si="6"/>
        <v>3.7303185067042723E-4</v>
      </c>
      <c r="T27" s="50">
        <f t="shared" si="7"/>
        <v>5.1526544031612587E-5</v>
      </c>
      <c r="U27" s="50">
        <f t="shared" si="8"/>
        <v>6.0814734097513149E-5</v>
      </c>
      <c r="V27" s="50">
        <f t="shared" si="9"/>
        <v>4.1045575225764418E-5</v>
      </c>
    </row>
    <row r="28" spans="1:28" x14ac:dyDescent="0.25">
      <c r="A28" t="s">
        <v>40</v>
      </c>
    </row>
    <row r="30" spans="1:28" x14ac:dyDescent="0.25">
      <c r="A30" s="109" t="s">
        <v>93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</row>
    <row r="31" spans="1:28" ht="60.75" thickBot="1" x14ac:dyDescent="0.3">
      <c r="A31" s="11" t="s">
        <v>0</v>
      </c>
      <c r="B31" s="71" t="s">
        <v>62</v>
      </c>
      <c r="C31" s="71" t="s">
        <v>63</v>
      </c>
      <c r="D31" s="71" t="s">
        <v>64</v>
      </c>
      <c r="E31" s="71" t="s">
        <v>65</v>
      </c>
      <c r="F31" s="71" t="s">
        <v>66</v>
      </c>
      <c r="G31" s="71" t="s">
        <v>67</v>
      </c>
      <c r="H31" s="71" t="s">
        <v>68</v>
      </c>
      <c r="I31" s="71" t="s">
        <v>69</v>
      </c>
      <c r="J31" s="71" t="s">
        <v>70</v>
      </c>
      <c r="K31" s="71" t="s">
        <v>71</v>
      </c>
      <c r="L31" s="12" t="s">
        <v>2</v>
      </c>
      <c r="M31" s="74" t="s">
        <v>252</v>
      </c>
      <c r="N31" s="75" t="s">
        <v>253</v>
      </c>
      <c r="O31" s="75" t="s">
        <v>254</v>
      </c>
      <c r="P31" s="75" t="s">
        <v>255</v>
      </c>
      <c r="Q31" s="75" t="s">
        <v>256</v>
      </c>
      <c r="R31" s="75" t="s">
        <v>257</v>
      </c>
      <c r="S31" s="75" t="s">
        <v>258</v>
      </c>
      <c r="T31" s="75" t="s">
        <v>259</v>
      </c>
      <c r="U31" s="75" t="s">
        <v>260</v>
      </c>
      <c r="V31" s="75" t="s">
        <v>261</v>
      </c>
      <c r="X31" s="76" t="s">
        <v>18</v>
      </c>
      <c r="Y31" s="77"/>
      <c r="Z31" s="77"/>
      <c r="AA31" s="78" t="s">
        <v>3</v>
      </c>
      <c r="AB31" s="76" t="s">
        <v>19</v>
      </c>
    </row>
    <row r="32" spans="1:28" x14ac:dyDescent="0.25">
      <c r="A32" s="9">
        <v>1995</v>
      </c>
      <c r="B32" s="2">
        <f>'Import '!B2</f>
        <v>81911.88</v>
      </c>
      <c r="C32" s="2">
        <f>'Import '!C2</f>
        <v>129129.217</v>
      </c>
      <c r="D32" s="2">
        <f>'Import '!D2</f>
        <v>316115.56400000001</v>
      </c>
      <c r="E32" s="2">
        <f>'Import '!E2</f>
        <v>63392.438999999998</v>
      </c>
      <c r="F32" s="2">
        <f>'Import '!F2</f>
        <v>214818.97200000001</v>
      </c>
      <c r="G32" s="2">
        <f>'Import '!G2</f>
        <v>114248.053</v>
      </c>
      <c r="H32" s="2">
        <f>'Import '!H2</f>
        <v>302871.62300000002</v>
      </c>
      <c r="I32" s="2">
        <f>'Import '!I2</f>
        <v>762010.14599999995</v>
      </c>
      <c r="J32" s="2">
        <f>'Import '!J2</f>
        <v>394808.26400000002</v>
      </c>
      <c r="K32" s="2">
        <f>'Import '!K2</f>
        <v>196836.046</v>
      </c>
      <c r="L32" s="5">
        <v>92507.277798198498</v>
      </c>
      <c r="M32" s="50">
        <f t="shared" ref="M32:M52" si="10">(B32/$L32)/1000</f>
        <v>8.8546417049140721E-4</v>
      </c>
      <c r="N32" s="50">
        <f t="shared" ref="N32:N52" si="11">(C32/$L32)/1000</f>
        <v>1.3958817086985418E-3</v>
      </c>
      <c r="O32" s="50">
        <f t="shared" ref="O32:O52" si="12">(D32/$L32)/1000</f>
        <v>3.4171966954815755E-3</v>
      </c>
      <c r="P32" s="50">
        <f t="shared" ref="P32:P52" si="13">(E32/$L32)/1000</f>
        <v>6.8526974859522364E-4</v>
      </c>
      <c r="Q32" s="50">
        <f t="shared" ref="Q32:Q52" si="14">(F32/$L32)/1000</f>
        <v>2.3221845579395424E-3</v>
      </c>
      <c r="R32" s="50">
        <f t="shared" ref="R32:R52" si="15">(G32/$L32)/1000</f>
        <v>1.2350169167146855E-3</v>
      </c>
      <c r="S32" s="50">
        <f t="shared" ref="S32:S52" si="16">(H32/$L32)/1000</f>
        <v>3.274030219121832E-3</v>
      </c>
      <c r="T32" s="50">
        <f t="shared" ref="T32:T52" si="17">(I32/$L32)/1000</f>
        <v>8.2372994226713632E-3</v>
      </c>
      <c r="U32" s="50">
        <f t="shared" ref="U32:U52" si="18">(J32/$L32)/1000</f>
        <v>4.2678616579904221E-3</v>
      </c>
      <c r="V32" s="50">
        <f t="shared" ref="V32:V52" si="19">(K32/$L32)/1000</f>
        <v>2.1277898418910475E-3</v>
      </c>
    </row>
    <row r="33" spans="1:22" x14ac:dyDescent="0.25">
      <c r="A33" s="9">
        <v>1996</v>
      </c>
      <c r="B33" s="2">
        <f>'Import '!B3</f>
        <v>84677.842000000004</v>
      </c>
      <c r="C33" s="2">
        <f>'Import '!C3</f>
        <v>130798.898</v>
      </c>
      <c r="D33" s="2">
        <f>'Import '!D3</f>
        <v>327970.41800000001</v>
      </c>
      <c r="E33" s="2">
        <f>'Import '!E3</f>
        <v>57242.733999999997</v>
      </c>
      <c r="F33" s="2">
        <f>'Import '!F3</f>
        <v>229024.38</v>
      </c>
      <c r="G33" s="2">
        <f>'Import '!G3</f>
        <v>88416.982000000004</v>
      </c>
      <c r="H33" s="2">
        <f>'Import '!H3</f>
        <v>283007.29800000001</v>
      </c>
      <c r="I33" s="2">
        <f>'Import '!I3</f>
        <v>848243.75199999998</v>
      </c>
      <c r="J33" s="2">
        <f>'Import '!J3</f>
        <v>404723.22</v>
      </c>
      <c r="K33" s="2">
        <f>'Import '!K3</f>
        <v>214188.88500000001</v>
      </c>
      <c r="L33" s="5">
        <v>97160.111573336981</v>
      </c>
      <c r="M33" s="50">
        <f t="shared" si="10"/>
        <v>8.7152886744149851E-4</v>
      </c>
      <c r="N33" s="50">
        <f t="shared" si="11"/>
        <v>1.3462201296596111E-3</v>
      </c>
      <c r="O33" s="50">
        <f t="shared" si="12"/>
        <v>3.3755665024370225E-3</v>
      </c>
      <c r="P33" s="50">
        <f t="shared" si="13"/>
        <v>5.8915879235886699E-4</v>
      </c>
      <c r="Q33" s="50">
        <f t="shared" si="14"/>
        <v>2.3571852305576159E-3</v>
      </c>
      <c r="R33" s="50">
        <f t="shared" si="15"/>
        <v>9.1001317895011242E-4</v>
      </c>
      <c r="S33" s="50">
        <f t="shared" si="16"/>
        <v>2.9127930527990857E-3</v>
      </c>
      <c r="T33" s="50">
        <f t="shared" si="17"/>
        <v>8.7303702956304345E-3</v>
      </c>
      <c r="U33" s="50">
        <f t="shared" si="18"/>
        <v>4.1655285635866391E-3</v>
      </c>
      <c r="V33" s="50">
        <f t="shared" si="19"/>
        <v>2.2044940205562555E-3</v>
      </c>
    </row>
    <row r="34" spans="1:22" x14ac:dyDescent="0.25">
      <c r="A34" s="9">
        <v>1997</v>
      </c>
      <c r="B34" s="2">
        <f>'Import '!B4</f>
        <v>103644.13499999999</v>
      </c>
      <c r="C34" s="2">
        <f>'Import '!C4</f>
        <v>161658.25399999999</v>
      </c>
      <c r="D34" s="2">
        <f>'Import '!D4</f>
        <v>313613.91600000003</v>
      </c>
      <c r="E34" s="2">
        <f>'Import '!E4</f>
        <v>63422.135999999999</v>
      </c>
      <c r="F34" s="2">
        <f>'Import '!F4</f>
        <v>229266.671</v>
      </c>
      <c r="G34" s="2">
        <f>'Import '!G4</f>
        <v>98262.157999999996</v>
      </c>
      <c r="H34" s="2">
        <f>'Import '!H4</f>
        <v>317216.50400000002</v>
      </c>
      <c r="I34" s="2">
        <f>'Import '!I4</f>
        <v>681880.83</v>
      </c>
      <c r="J34" s="2">
        <f>'Import '!J4</f>
        <v>451463.91600000003</v>
      </c>
      <c r="K34" s="2">
        <f>'Import '!K4</f>
        <v>347366.81300000002</v>
      </c>
      <c r="L34" s="5">
        <v>106659.5079635281</v>
      </c>
      <c r="M34" s="50">
        <f t="shared" si="10"/>
        <v>9.7172898111850278E-4</v>
      </c>
      <c r="N34" s="50">
        <f t="shared" si="11"/>
        <v>1.5156478506846154E-3</v>
      </c>
      <c r="O34" s="50">
        <f t="shared" si="12"/>
        <v>2.9403277962545952E-3</v>
      </c>
      <c r="P34" s="50">
        <f t="shared" si="13"/>
        <v>5.9462243180126992E-4</v>
      </c>
      <c r="Q34" s="50">
        <f t="shared" si="14"/>
        <v>2.1495193009740594E-3</v>
      </c>
      <c r="R34" s="50">
        <f t="shared" si="15"/>
        <v>9.2126956026836767E-4</v>
      </c>
      <c r="S34" s="50">
        <f t="shared" si="16"/>
        <v>2.9741043255934693E-3</v>
      </c>
      <c r="T34" s="50">
        <f t="shared" si="17"/>
        <v>6.3930618377985304E-3</v>
      </c>
      <c r="U34" s="50">
        <f t="shared" si="18"/>
        <v>4.2327582849376799E-3</v>
      </c>
      <c r="V34" s="50">
        <f t="shared" si="19"/>
        <v>3.2567824438003317E-3</v>
      </c>
    </row>
    <row r="35" spans="1:22" x14ac:dyDescent="0.25">
      <c r="A35" s="9">
        <v>1998</v>
      </c>
      <c r="B35" s="2">
        <f>'Import '!B5</f>
        <v>104071.55899999999</v>
      </c>
      <c r="C35" s="2">
        <f>'Import '!C5</f>
        <v>163538.09299999999</v>
      </c>
      <c r="D35" s="2">
        <f>'Import '!D5</f>
        <v>356442.12</v>
      </c>
      <c r="E35" s="2">
        <f>'Import '!E5</f>
        <v>66771.039999999994</v>
      </c>
      <c r="F35" s="2">
        <f>'Import '!F5</f>
        <v>197698.09</v>
      </c>
      <c r="G35" s="2">
        <f>'Import '!G5</f>
        <v>75863.896999999997</v>
      </c>
      <c r="H35" s="2">
        <f>'Import '!H5</f>
        <v>329014.745</v>
      </c>
      <c r="I35" s="2">
        <f>'Import '!I5</f>
        <v>692598.16</v>
      </c>
      <c r="J35" s="2">
        <f>'Import '!J5</f>
        <v>540304.47600000002</v>
      </c>
      <c r="K35" s="2">
        <f>'Import '!K5</f>
        <v>412122.527</v>
      </c>
      <c r="L35" s="5">
        <v>98443.743190849113</v>
      </c>
      <c r="M35" s="50">
        <f t="shared" si="10"/>
        <v>1.0571678364387309E-3</v>
      </c>
      <c r="N35" s="50">
        <f t="shared" si="11"/>
        <v>1.6612339971973126E-3</v>
      </c>
      <c r="O35" s="50">
        <f t="shared" si="12"/>
        <v>3.6207696746047061E-3</v>
      </c>
      <c r="P35" s="50">
        <f t="shared" si="13"/>
        <v>6.7826596018960323E-4</v>
      </c>
      <c r="Q35" s="50">
        <f t="shared" si="14"/>
        <v>2.0082341811884404E-3</v>
      </c>
      <c r="R35" s="50">
        <f t="shared" si="15"/>
        <v>7.7063198270433059E-4</v>
      </c>
      <c r="S35" s="50">
        <f t="shared" si="16"/>
        <v>3.3421600432457315E-3</v>
      </c>
      <c r="T35" s="50">
        <f t="shared" si="17"/>
        <v>7.0354716059230554E-3</v>
      </c>
      <c r="U35" s="50">
        <f t="shared" si="18"/>
        <v>5.4884592812824316E-3</v>
      </c>
      <c r="V35" s="50">
        <f t="shared" si="19"/>
        <v>4.1863760320555244E-3</v>
      </c>
    </row>
    <row r="36" spans="1:22" x14ac:dyDescent="0.25">
      <c r="A36" s="9">
        <v>1999</v>
      </c>
      <c r="B36" s="2">
        <f>'Import '!B6</f>
        <v>58959.535000000003</v>
      </c>
      <c r="C36" s="2">
        <f>'Import '!C6</f>
        <v>144687.85</v>
      </c>
      <c r="D36" s="2">
        <f>'Import '!D6</f>
        <v>219962.32399999999</v>
      </c>
      <c r="E36" s="2">
        <f>'Import '!E6</f>
        <v>53386.169000000002</v>
      </c>
      <c r="F36" s="2">
        <f>'Import '!F6</f>
        <v>135954.734</v>
      </c>
      <c r="G36" s="2">
        <f>'Import '!G6</f>
        <v>42475.792000000001</v>
      </c>
      <c r="H36" s="2">
        <f>'Import '!H6</f>
        <v>277341.48300000001</v>
      </c>
      <c r="I36" s="2">
        <f>'Import '!I6</f>
        <v>442774.45899999997</v>
      </c>
      <c r="J36" s="2">
        <f>'Import '!J6</f>
        <v>267881.63299999997</v>
      </c>
      <c r="K36" s="2">
        <f>'Import '!K6</f>
        <v>283421.81199999998</v>
      </c>
      <c r="L36" s="5">
        <v>86186.156584381664</v>
      </c>
      <c r="M36" s="50">
        <f t="shared" si="10"/>
        <v>6.8409518809757941E-4</v>
      </c>
      <c r="N36" s="50">
        <f t="shared" si="11"/>
        <v>1.6787829476807162E-3</v>
      </c>
      <c r="O36" s="50">
        <f t="shared" si="12"/>
        <v>2.5521769703774071E-3</v>
      </c>
      <c r="P36" s="50">
        <f t="shared" si="13"/>
        <v>6.1942858477198235E-4</v>
      </c>
      <c r="Q36" s="50">
        <f t="shared" si="14"/>
        <v>1.5774544240975844E-3</v>
      </c>
      <c r="R36" s="50">
        <f t="shared" si="15"/>
        <v>4.9283775589196316E-4</v>
      </c>
      <c r="S36" s="50">
        <f t="shared" si="16"/>
        <v>3.2179353853477068E-3</v>
      </c>
      <c r="T36" s="50">
        <f t="shared" si="17"/>
        <v>5.1374197034357357E-3</v>
      </c>
      <c r="U36" s="50">
        <f t="shared" si="18"/>
        <v>3.1081747187290693E-3</v>
      </c>
      <c r="V36" s="50">
        <f t="shared" si="19"/>
        <v>3.2884841746309017E-3</v>
      </c>
    </row>
    <row r="37" spans="1:22" x14ac:dyDescent="0.25">
      <c r="A37" s="9">
        <v>2000</v>
      </c>
      <c r="B37" s="2">
        <f>'Import '!B7</f>
        <v>94196.644</v>
      </c>
      <c r="C37" s="2">
        <f>'Import '!C7</f>
        <v>168103.62700000001</v>
      </c>
      <c r="D37" s="2">
        <f>'Import '!D7</f>
        <v>236890.72099999999</v>
      </c>
      <c r="E37" s="2">
        <f>'Import '!E7</f>
        <v>63749.137999999999</v>
      </c>
      <c r="F37" s="2">
        <f>'Import '!F7</f>
        <v>149916.139</v>
      </c>
      <c r="G37" s="2">
        <f>'Import '!G7</f>
        <v>52197.966999999997</v>
      </c>
      <c r="H37" s="2">
        <f>'Import '!H7</f>
        <v>302180.99099999998</v>
      </c>
      <c r="I37" s="2">
        <f>'Import '!I7</f>
        <v>367527.22</v>
      </c>
      <c r="J37" s="2">
        <f>'Import '!J7</f>
        <v>148045.22</v>
      </c>
      <c r="K37" s="2">
        <f>'Import '!K7</f>
        <v>342974.23300000001</v>
      </c>
      <c r="L37" s="5">
        <v>99886.577575544405</v>
      </c>
      <c r="M37" s="50">
        <f t="shared" si="10"/>
        <v>9.4303605435634133E-4</v>
      </c>
      <c r="N37" s="50">
        <f t="shared" si="11"/>
        <v>1.6829451071427783E-3</v>
      </c>
      <c r="O37" s="50">
        <f t="shared" si="12"/>
        <v>2.3715971329665297E-3</v>
      </c>
      <c r="P37" s="50">
        <f t="shared" si="13"/>
        <v>6.3821525922025315E-4</v>
      </c>
      <c r="Q37" s="50">
        <f t="shared" si="14"/>
        <v>1.5008637060031228E-3</v>
      </c>
      <c r="R37" s="50">
        <f t="shared" si="15"/>
        <v>5.2257238426777191E-4</v>
      </c>
      <c r="S37" s="50">
        <f t="shared" si="16"/>
        <v>3.0252412119281982E-3</v>
      </c>
      <c r="T37" s="50">
        <f t="shared" si="17"/>
        <v>3.6794455163111227E-3</v>
      </c>
      <c r="U37" s="50">
        <f t="shared" si="18"/>
        <v>1.4821332714901872E-3</v>
      </c>
      <c r="V37" s="50">
        <f t="shared" si="19"/>
        <v>3.433636844155642E-3</v>
      </c>
    </row>
    <row r="38" spans="1:22" x14ac:dyDescent="0.25">
      <c r="A38" s="9">
        <v>2001</v>
      </c>
      <c r="B38" s="2">
        <f>'Import '!B8</f>
        <v>100523.545</v>
      </c>
      <c r="C38" s="2">
        <f>'Import '!C8</f>
        <v>170277.644</v>
      </c>
      <c r="D38" s="2">
        <f>'Import '!D8</f>
        <v>212660.91699999999</v>
      </c>
      <c r="E38" s="2">
        <f>'Import '!E8</f>
        <v>67165.111999999994</v>
      </c>
      <c r="F38" s="2">
        <f>'Import '!F8</f>
        <v>156678.56099999999</v>
      </c>
      <c r="G38" s="2">
        <f>'Import '!G8</f>
        <v>61417.896999999997</v>
      </c>
      <c r="H38" s="2">
        <f>'Import '!H8</f>
        <v>315588.55200000003</v>
      </c>
      <c r="I38" s="2">
        <f>'Import '!I8</f>
        <v>523205.99699999997</v>
      </c>
      <c r="J38" s="2">
        <f>'Import '!J8</f>
        <v>174706.981</v>
      </c>
      <c r="K38" s="2">
        <f>'Import '!K8</f>
        <v>371125.03499999997</v>
      </c>
      <c r="L38" s="5">
        <v>98203.544965267793</v>
      </c>
      <c r="M38" s="50">
        <f t="shared" si="10"/>
        <v>1.0236244021084241E-3</v>
      </c>
      <c r="N38" s="50">
        <f t="shared" si="11"/>
        <v>1.7339256343569171E-3</v>
      </c>
      <c r="O38" s="50">
        <f t="shared" si="12"/>
        <v>2.165511612388463E-3</v>
      </c>
      <c r="P38" s="50">
        <f t="shared" si="13"/>
        <v>6.8393775422012171E-4</v>
      </c>
      <c r="Q38" s="50">
        <f t="shared" si="14"/>
        <v>1.5954470997499469E-3</v>
      </c>
      <c r="R38" s="50">
        <f t="shared" si="15"/>
        <v>6.2541425588782983E-4</v>
      </c>
      <c r="S38" s="50">
        <f t="shared" si="16"/>
        <v>3.213616698985928E-3</v>
      </c>
      <c r="T38" s="50">
        <f t="shared" si="17"/>
        <v>5.32777098000938E-3</v>
      </c>
      <c r="U38" s="50">
        <f t="shared" si="18"/>
        <v>1.7790292709065605E-3</v>
      </c>
      <c r="V38" s="50">
        <f t="shared" si="19"/>
        <v>3.7791409172780663E-3</v>
      </c>
    </row>
    <row r="39" spans="1:22" x14ac:dyDescent="0.25">
      <c r="A39" s="9">
        <v>2002</v>
      </c>
      <c r="B39" s="2">
        <f>'Import '!B9</f>
        <v>72657.861000000004</v>
      </c>
      <c r="C39" s="2">
        <f>'Import '!C9</f>
        <v>167972.92</v>
      </c>
      <c r="D39" s="2">
        <f>'Import '!D9</f>
        <v>201439.397</v>
      </c>
      <c r="E39" s="2">
        <f>'Import '!E9</f>
        <v>62990.767999999996</v>
      </c>
      <c r="F39" s="2">
        <f>'Import '!F9</f>
        <v>144719.43599999999</v>
      </c>
      <c r="G39" s="2">
        <f>'Import '!G9</f>
        <v>73263.286999999997</v>
      </c>
      <c r="H39" s="2">
        <f>'Import '!H9</f>
        <v>328709.47399999999</v>
      </c>
      <c r="I39" s="2">
        <f>'Import '!I9</f>
        <v>403735.18</v>
      </c>
      <c r="J39" s="2">
        <f>'Import '!J9</f>
        <v>132939.41</v>
      </c>
      <c r="K39" s="2">
        <f>'Import '!K9</f>
        <v>257687.57800000001</v>
      </c>
      <c r="L39" s="5">
        <v>97933.392356425262</v>
      </c>
      <c r="M39" s="50">
        <f t="shared" si="10"/>
        <v>7.4191099942258899E-4</v>
      </c>
      <c r="N39" s="50">
        <f t="shared" si="11"/>
        <v>1.7151751405554121E-3</v>
      </c>
      <c r="O39" s="50">
        <f t="shared" si="12"/>
        <v>2.0569020653023857E-3</v>
      </c>
      <c r="P39" s="50">
        <f t="shared" si="13"/>
        <v>6.4320010248136033E-4</v>
      </c>
      <c r="Q39" s="50">
        <f t="shared" si="14"/>
        <v>1.4777333095263208E-3</v>
      </c>
      <c r="R39" s="50">
        <f t="shared" si="15"/>
        <v>7.4809301748029664E-4</v>
      </c>
      <c r="S39" s="50">
        <f t="shared" si="16"/>
        <v>3.3564595904497312E-3</v>
      </c>
      <c r="T39" s="50">
        <f t="shared" si="17"/>
        <v>4.1225487066823899E-3</v>
      </c>
      <c r="U39" s="50">
        <f t="shared" si="18"/>
        <v>1.3574472077529135E-3</v>
      </c>
      <c r="V39" s="50">
        <f t="shared" si="19"/>
        <v>2.6312534652343585E-3</v>
      </c>
    </row>
    <row r="40" spans="1:22" x14ac:dyDescent="0.25">
      <c r="A40" s="9">
        <v>2003</v>
      </c>
      <c r="B40" s="2">
        <f>'Import '!B10</f>
        <v>91182.812999999995</v>
      </c>
      <c r="C40" s="2">
        <f>'Import '!C10</f>
        <v>170810.538</v>
      </c>
      <c r="D40" s="2">
        <f>'Import '!D10</f>
        <v>209919.55499999999</v>
      </c>
      <c r="E40" s="2">
        <f>'Import '!E10</f>
        <v>52946.374000000003</v>
      </c>
      <c r="F40" s="2">
        <f>'Import '!F10</f>
        <v>162448.997</v>
      </c>
      <c r="G40" s="2">
        <f>'Import '!G10</f>
        <v>61477.868999999999</v>
      </c>
      <c r="H40" s="2">
        <f>'Import '!H10</f>
        <v>361232.11599999998</v>
      </c>
      <c r="I40" s="2">
        <f>'Import '!I10</f>
        <v>492634.266</v>
      </c>
      <c r="J40" s="2">
        <f>'Import '!J10</f>
        <v>203580.40100000001</v>
      </c>
      <c r="K40" s="2">
        <f>'Import '!K10</f>
        <v>387732.42499999999</v>
      </c>
      <c r="L40" s="5">
        <v>94684.582573316715</v>
      </c>
      <c r="M40" s="50">
        <f t="shared" si="10"/>
        <v>9.630164755639577E-4</v>
      </c>
      <c r="N40" s="50">
        <f t="shared" si="11"/>
        <v>1.8039952583382515E-3</v>
      </c>
      <c r="O40" s="50">
        <f t="shared" si="12"/>
        <v>2.2170405074918493E-3</v>
      </c>
      <c r="P40" s="50">
        <f t="shared" si="13"/>
        <v>5.5918685556861653E-4</v>
      </c>
      <c r="Q40" s="50">
        <f t="shared" si="14"/>
        <v>1.7156858337967699E-3</v>
      </c>
      <c r="R40" s="50">
        <f t="shared" si="15"/>
        <v>6.4929122914383767E-4</v>
      </c>
      <c r="S40" s="50">
        <f t="shared" si="16"/>
        <v>3.81511019199233E-3</v>
      </c>
      <c r="T40" s="50">
        <f t="shared" si="17"/>
        <v>5.2028984298319167E-3</v>
      </c>
      <c r="U40" s="50">
        <f t="shared" si="18"/>
        <v>2.1500902836252404E-3</v>
      </c>
      <c r="V40" s="50">
        <f t="shared" si="19"/>
        <v>4.0949900655660471E-3</v>
      </c>
    </row>
    <row r="41" spans="1:22" x14ac:dyDescent="0.25">
      <c r="A41" s="9">
        <v>2004</v>
      </c>
      <c r="B41" s="2">
        <f>'Import '!B11</f>
        <v>71856.209000000003</v>
      </c>
      <c r="C41" s="2">
        <f>'Import '!C11</f>
        <v>206254.758</v>
      </c>
      <c r="D41" s="2">
        <f>'Import '!D11</f>
        <v>235411.43599999999</v>
      </c>
      <c r="E41" s="2">
        <f>'Import '!E11</f>
        <v>55902.267</v>
      </c>
      <c r="F41" s="2">
        <f>'Import '!F11</f>
        <v>187158.82500000001</v>
      </c>
      <c r="G41" s="2">
        <f>'Import '!G11</f>
        <v>111985.363</v>
      </c>
      <c r="H41" s="2">
        <f>'Import '!H11</f>
        <v>384994.19699999999</v>
      </c>
      <c r="I41" s="2">
        <f>'Import '!I11</f>
        <v>562307.94999999995</v>
      </c>
      <c r="J41" s="2">
        <f>'Import '!J11</f>
        <v>241676.71900000001</v>
      </c>
      <c r="K41" s="2">
        <f>'Import '!K11</f>
        <v>295001.38799999998</v>
      </c>
      <c r="L41" s="5">
        <v>117074.86551527939</v>
      </c>
      <c r="M41" s="50">
        <f t="shared" si="10"/>
        <v>6.1376290020697972E-4</v>
      </c>
      <c r="N41" s="50">
        <f t="shared" si="11"/>
        <v>1.7617338879033927E-3</v>
      </c>
      <c r="O41" s="50">
        <f t="shared" si="12"/>
        <v>2.0107769072711559E-3</v>
      </c>
      <c r="P41" s="50">
        <f t="shared" si="13"/>
        <v>4.7749161832438082E-4</v>
      </c>
      <c r="Q41" s="50">
        <f t="shared" si="14"/>
        <v>1.5986251547354883E-3</v>
      </c>
      <c r="R41" s="50">
        <f t="shared" si="15"/>
        <v>9.565277953309699E-4</v>
      </c>
      <c r="S41" s="50">
        <f t="shared" si="16"/>
        <v>3.2884444949437468E-3</v>
      </c>
      <c r="T41" s="50">
        <f t="shared" si="17"/>
        <v>4.8029775436864656E-3</v>
      </c>
      <c r="U41" s="50">
        <f t="shared" si="18"/>
        <v>2.0642920915288935E-3</v>
      </c>
      <c r="V41" s="50">
        <f t="shared" si="19"/>
        <v>2.5197670456559226E-3</v>
      </c>
    </row>
    <row r="42" spans="1:22" x14ac:dyDescent="0.25">
      <c r="A42" s="9">
        <v>2005</v>
      </c>
      <c r="B42" s="2">
        <f>'Import '!B12</f>
        <v>96711.017000000007</v>
      </c>
      <c r="C42" s="2">
        <f>'Import '!C12</f>
        <v>237169.88800000001</v>
      </c>
      <c r="D42" s="2">
        <f>'Import '!D12</f>
        <v>277503.97200000001</v>
      </c>
      <c r="E42" s="2">
        <f>'Import '!E12</f>
        <v>58002.966999999997</v>
      </c>
      <c r="F42" s="2">
        <f>'Import '!F12</f>
        <v>247132.34</v>
      </c>
      <c r="G42" s="2">
        <f>'Import '!G12</f>
        <v>113806.625</v>
      </c>
      <c r="H42" s="2">
        <f>'Import '!H12</f>
        <v>443304.34399999998</v>
      </c>
      <c r="I42" s="2">
        <f>'Import '!I12</f>
        <v>628929.30700000003</v>
      </c>
      <c r="J42" s="2">
        <f>'Import '!J12</f>
        <v>520869.80099999998</v>
      </c>
      <c r="K42" s="2">
        <f>'Import '!K12</f>
        <v>289864.77100000001</v>
      </c>
      <c r="L42" s="5">
        <v>146566.26631057015</v>
      </c>
      <c r="M42" s="50">
        <f t="shared" si="10"/>
        <v>6.5984499322014418E-4</v>
      </c>
      <c r="N42" s="50">
        <f t="shared" si="11"/>
        <v>1.6181751365450159E-3</v>
      </c>
      <c r="O42" s="50">
        <f t="shared" si="12"/>
        <v>1.8933686378554272E-3</v>
      </c>
      <c r="P42" s="50">
        <f t="shared" si="13"/>
        <v>3.9574568186852223E-4</v>
      </c>
      <c r="Q42" s="50">
        <f t="shared" si="14"/>
        <v>1.6861474759569362E-3</v>
      </c>
      <c r="R42" s="50">
        <f t="shared" si="15"/>
        <v>7.7648580307590487E-4</v>
      </c>
      <c r="S42" s="50">
        <f t="shared" si="16"/>
        <v>3.0246001017768271E-3</v>
      </c>
      <c r="T42" s="50">
        <f t="shared" si="17"/>
        <v>4.2910918237305373E-3</v>
      </c>
      <c r="U42" s="50">
        <f t="shared" si="18"/>
        <v>3.5538177652440859E-3</v>
      </c>
      <c r="V42" s="50">
        <f t="shared" si="19"/>
        <v>1.9777045448219578E-3</v>
      </c>
    </row>
    <row r="43" spans="1:22" x14ac:dyDescent="0.25">
      <c r="A43" s="9">
        <v>2006</v>
      </c>
      <c r="B43" s="2">
        <f>'Import '!B13</f>
        <v>104046.387</v>
      </c>
      <c r="C43" s="2">
        <f>'Import '!C13</f>
        <v>316402.60800000001</v>
      </c>
      <c r="D43" s="2">
        <f>'Import '!D13</f>
        <v>287514.90399999998</v>
      </c>
      <c r="E43" s="2">
        <f>'Import '!E13</f>
        <v>65794.582999999999</v>
      </c>
      <c r="F43" s="2">
        <f>'Import '!F13</f>
        <v>269460.90899999999</v>
      </c>
      <c r="G43" s="2">
        <f>'Import '!G13</f>
        <v>150814.48000000001</v>
      </c>
      <c r="H43" s="2">
        <f>'Import '!H13</f>
        <v>499360.815</v>
      </c>
      <c r="I43" s="2">
        <f>'Import '!I13</f>
        <v>792271.03700000001</v>
      </c>
      <c r="J43" s="2">
        <f>'Import '!J13</f>
        <v>458175.125</v>
      </c>
      <c r="K43" s="2">
        <f>'Import '!K13</f>
        <v>514114.83399999997</v>
      </c>
      <c r="L43" s="5">
        <v>162590.1460964143</v>
      </c>
      <c r="M43" s="50">
        <f t="shared" si="10"/>
        <v>6.3993046010489194E-4</v>
      </c>
      <c r="N43" s="50">
        <f t="shared" si="11"/>
        <v>1.9460134306809496E-3</v>
      </c>
      <c r="O43" s="50">
        <f t="shared" si="12"/>
        <v>1.7683415071753892E-3</v>
      </c>
      <c r="P43" s="50">
        <f t="shared" si="13"/>
        <v>4.0466525542688474E-4</v>
      </c>
      <c r="Q43" s="50">
        <f t="shared" si="14"/>
        <v>1.6573015983404823E-3</v>
      </c>
      <c r="R43" s="50">
        <f t="shared" si="15"/>
        <v>9.2757454016043853E-4</v>
      </c>
      <c r="S43" s="50">
        <f t="shared" si="16"/>
        <v>3.0712858496595736E-3</v>
      </c>
      <c r="T43" s="50">
        <f t="shared" si="17"/>
        <v>4.8728109053434963E-3</v>
      </c>
      <c r="U43" s="50">
        <f t="shared" si="18"/>
        <v>2.8179759721004669E-3</v>
      </c>
      <c r="V43" s="50">
        <f t="shared" si="19"/>
        <v>3.1620294731461466E-3</v>
      </c>
    </row>
    <row r="44" spans="1:22" x14ac:dyDescent="0.25">
      <c r="A44" s="9">
        <v>2007</v>
      </c>
      <c r="B44" s="2">
        <f>'Import '!B14</f>
        <v>88258.153999999995</v>
      </c>
      <c r="C44" s="2">
        <f>'Import '!C14</f>
        <v>366270.81400000001</v>
      </c>
      <c r="D44" s="2">
        <f>'Import '!D14</f>
        <v>289837.54599999997</v>
      </c>
      <c r="E44" s="2">
        <f>'Import '!E14</f>
        <v>99479.866999999998</v>
      </c>
      <c r="F44" s="2">
        <f>'Import '!F14</f>
        <v>341390.09499999997</v>
      </c>
      <c r="G44" s="2">
        <f>'Import '!G14</f>
        <v>220978.56400000001</v>
      </c>
      <c r="H44" s="2">
        <f>'Import '!H14</f>
        <v>576622.16599999997</v>
      </c>
      <c r="I44" s="2">
        <f>'Import '!I14</f>
        <v>1136119.797</v>
      </c>
      <c r="J44" s="2">
        <f>'Import '!J14</f>
        <v>418235.31400000001</v>
      </c>
      <c r="K44" s="2">
        <f>'Import '!K14</f>
        <v>516071.47499999998</v>
      </c>
      <c r="L44" s="5">
        <v>207416.49464237894</v>
      </c>
      <c r="M44" s="50">
        <f t="shared" si="10"/>
        <v>4.2551174221785955E-4</v>
      </c>
      <c r="N44" s="50">
        <f t="shared" si="11"/>
        <v>1.7658711985828936E-3</v>
      </c>
      <c r="O44" s="50">
        <f t="shared" si="12"/>
        <v>1.3973698017591555E-3</v>
      </c>
      <c r="P44" s="50">
        <f t="shared" si="13"/>
        <v>4.7961405948702436E-4</v>
      </c>
      <c r="Q44" s="50">
        <f t="shared" si="14"/>
        <v>1.6459158447770228E-3</v>
      </c>
      <c r="R44" s="50">
        <f t="shared" si="15"/>
        <v>1.0653856839158541E-3</v>
      </c>
      <c r="S44" s="50">
        <f t="shared" si="16"/>
        <v>2.7800207837577911E-3</v>
      </c>
      <c r="T44" s="50">
        <f t="shared" si="17"/>
        <v>5.4774804624813586E-3</v>
      </c>
      <c r="U44" s="50">
        <f t="shared" si="18"/>
        <v>2.0164033469040558E-3</v>
      </c>
      <c r="V44" s="50">
        <f t="shared" si="19"/>
        <v>2.4880927425265497E-3</v>
      </c>
    </row>
    <row r="45" spans="1:22" x14ac:dyDescent="0.25">
      <c r="A45" s="9">
        <v>2008</v>
      </c>
      <c r="B45" s="2">
        <f>'Import '!B15</f>
        <v>137778.321</v>
      </c>
      <c r="C45" s="2">
        <f>'Import '!C15</f>
        <v>376312.95899999997</v>
      </c>
      <c r="D45" s="2">
        <f>'Import '!D15</f>
        <v>342565.33500000002</v>
      </c>
      <c r="E45" s="2">
        <f>'Import '!E15</f>
        <v>115749.14599999999</v>
      </c>
      <c r="F45" s="2">
        <f>'Import '!F15</f>
        <v>390194.97399999999</v>
      </c>
      <c r="G45" s="2">
        <f>'Import '!G15</f>
        <v>270782.12900000002</v>
      </c>
      <c r="H45" s="2">
        <f>'Import '!H15</f>
        <v>685641.28099999996</v>
      </c>
      <c r="I45" s="2">
        <f>'Import '!I15</f>
        <v>1241569.6839999999</v>
      </c>
      <c r="J45" s="2">
        <f>'Import '!J15</f>
        <v>543564.54299999995</v>
      </c>
      <c r="K45" s="2">
        <f>'Import '!K15</f>
        <v>1209806.085</v>
      </c>
      <c r="L45" s="5">
        <v>243982.43787084011</v>
      </c>
      <c r="M45" s="50">
        <f t="shared" si="10"/>
        <v>5.6470589523717008E-4</v>
      </c>
      <c r="N45" s="50">
        <f t="shared" si="11"/>
        <v>1.5423772394602157E-3</v>
      </c>
      <c r="O45" s="50">
        <f t="shared" si="12"/>
        <v>1.404057349329987E-3</v>
      </c>
      <c r="P45" s="50">
        <f t="shared" si="13"/>
        <v>4.7441589243105891E-4</v>
      </c>
      <c r="Q45" s="50">
        <f t="shared" si="14"/>
        <v>1.5992748388167274E-3</v>
      </c>
      <c r="R45" s="50">
        <f t="shared" si="15"/>
        <v>1.1098427057415795E-3</v>
      </c>
      <c r="S45" s="50">
        <f t="shared" si="16"/>
        <v>2.81020751732535E-3</v>
      </c>
      <c r="T45" s="50">
        <f t="shared" si="17"/>
        <v>5.0887666130185341E-3</v>
      </c>
      <c r="U45" s="50">
        <f t="shared" si="18"/>
        <v>2.2278838909206783E-3</v>
      </c>
      <c r="V45" s="50">
        <f t="shared" si="19"/>
        <v>4.9585785581847883E-3</v>
      </c>
    </row>
    <row r="46" spans="1:22" x14ac:dyDescent="0.25">
      <c r="A46" s="9">
        <v>2009</v>
      </c>
      <c r="B46" s="2">
        <f>'Import '!B16</f>
        <v>74631.585999999996</v>
      </c>
      <c r="C46" s="2">
        <f>'Import '!C16</f>
        <v>303599.64500000002</v>
      </c>
      <c r="D46" s="2">
        <f>'Import '!D16</f>
        <v>283849.01799999998</v>
      </c>
      <c r="E46" s="2">
        <f>'Import '!E16</f>
        <v>94797.938999999998</v>
      </c>
      <c r="F46" s="2">
        <f>'Import '!F16</f>
        <v>298943.09299999999</v>
      </c>
      <c r="G46" s="2">
        <f>'Import '!G16</f>
        <v>203099.9</v>
      </c>
      <c r="H46" s="2">
        <f>'Import '!H16</f>
        <v>630402.30900000001</v>
      </c>
      <c r="I46" s="2">
        <f>'Import '!I16</f>
        <v>1106387.4080000001</v>
      </c>
      <c r="J46" s="2">
        <f>'Import '!J16</f>
        <v>353268.14600000001</v>
      </c>
      <c r="K46" s="2">
        <f>'Import '!K16</f>
        <v>1779889.9680000001</v>
      </c>
      <c r="L46" s="5">
        <v>233821.6705442575</v>
      </c>
      <c r="M46" s="50">
        <f t="shared" si="10"/>
        <v>3.1918164739086415E-4</v>
      </c>
      <c r="N46" s="50">
        <f t="shared" si="11"/>
        <v>1.298423898406521E-3</v>
      </c>
      <c r="O46" s="50">
        <f t="shared" si="12"/>
        <v>1.2139551365760743E-3</v>
      </c>
      <c r="P46" s="50">
        <f t="shared" si="13"/>
        <v>4.0542837102883824E-4</v>
      </c>
      <c r="Q46" s="50">
        <f t="shared" si="14"/>
        <v>1.2785089265001054E-3</v>
      </c>
      <c r="R46" s="50">
        <f t="shared" si="15"/>
        <v>8.6861025125366839E-4</v>
      </c>
      <c r="S46" s="50">
        <f t="shared" si="16"/>
        <v>2.6960816229421223E-3</v>
      </c>
      <c r="T46" s="50">
        <f t="shared" si="17"/>
        <v>4.7317573491999507E-3</v>
      </c>
      <c r="U46" s="50">
        <f t="shared" si="18"/>
        <v>1.5108443335372279E-3</v>
      </c>
      <c r="V46" s="50">
        <f t="shared" si="19"/>
        <v>7.6121685550232373E-3</v>
      </c>
    </row>
    <row r="47" spans="1:22" x14ac:dyDescent="0.25">
      <c r="A47" s="9">
        <v>2010</v>
      </c>
      <c r="B47" s="2">
        <f>'Import '!B17</f>
        <v>88136.615999999995</v>
      </c>
      <c r="C47" s="2">
        <f>'Import '!C17</f>
        <v>349106.55900000001</v>
      </c>
      <c r="D47" s="2">
        <f>'Import '!D17</f>
        <v>310923.61499999999</v>
      </c>
      <c r="E47" s="2">
        <f>'Import '!E17</f>
        <v>96689.380999999994</v>
      </c>
      <c r="F47" s="2">
        <f>'Import '!F17</f>
        <v>377443.20400000003</v>
      </c>
      <c r="G47" s="2">
        <f>'Import '!G17</f>
        <v>288368.34600000002</v>
      </c>
      <c r="H47" s="2">
        <f>'Import '!H17</f>
        <v>712300.69400000002</v>
      </c>
      <c r="I47" s="2">
        <f>'Import '!I17</f>
        <v>1196042.048</v>
      </c>
      <c r="J47" s="2">
        <f>'Import '!J17</f>
        <v>505661.30599999998</v>
      </c>
      <c r="K47" s="2">
        <f>'Import '!K17</f>
        <v>1709685.996</v>
      </c>
      <c r="L47" s="5">
        <v>287018.18463752925</v>
      </c>
      <c r="M47" s="50">
        <f t="shared" si="10"/>
        <v>3.0707676627286296E-4</v>
      </c>
      <c r="N47" s="50">
        <f t="shared" si="11"/>
        <v>1.2163220927652414E-3</v>
      </c>
      <c r="O47" s="50">
        <f t="shared" si="12"/>
        <v>1.0832889051704531E-3</v>
      </c>
      <c r="P47" s="50">
        <f t="shared" si="13"/>
        <v>3.3687545310798856E-4</v>
      </c>
      <c r="Q47" s="50">
        <f t="shared" si="14"/>
        <v>1.3150497919728226E-3</v>
      </c>
      <c r="R47" s="50">
        <f t="shared" si="15"/>
        <v>1.004704096934401E-3</v>
      </c>
      <c r="S47" s="50">
        <f t="shared" si="16"/>
        <v>2.481726706269686E-3</v>
      </c>
      <c r="T47" s="50">
        <f t="shared" si="17"/>
        <v>4.167129861511955E-3</v>
      </c>
      <c r="U47" s="50">
        <f t="shared" si="18"/>
        <v>1.7617744556450029E-3</v>
      </c>
      <c r="V47" s="50">
        <f t="shared" si="19"/>
        <v>5.956716638561196E-3</v>
      </c>
    </row>
    <row r="48" spans="1:22" x14ac:dyDescent="0.25">
      <c r="A48" s="9">
        <v>2011</v>
      </c>
      <c r="B48" s="2">
        <f>'Import '!B18</f>
        <v>110279.618</v>
      </c>
      <c r="C48" s="2">
        <f>'Import '!C18</f>
        <v>442835.72899999999</v>
      </c>
      <c r="D48" s="2">
        <f>'Import '!D18</f>
        <v>417506.90100000001</v>
      </c>
      <c r="E48" s="2">
        <f>'Import '!E18</f>
        <v>130760.401</v>
      </c>
      <c r="F48" s="2">
        <f>'Import '!F18</f>
        <v>465567.26500000001</v>
      </c>
      <c r="G48" s="2">
        <f>'Import '!G18</f>
        <v>472467.609</v>
      </c>
      <c r="H48" s="2">
        <f>'Import '!H18</f>
        <v>889768.01300000004</v>
      </c>
      <c r="I48" s="2">
        <f>'Import '!I18</f>
        <v>1645197.844</v>
      </c>
      <c r="J48" s="2">
        <f>'Import '!J18</f>
        <v>507442.924</v>
      </c>
      <c r="K48" s="2">
        <f>'Import '!K18</f>
        <v>2394337.7999999998</v>
      </c>
      <c r="L48" s="5">
        <v>335415.15670218616</v>
      </c>
      <c r="M48" s="50">
        <f t="shared" si="10"/>
        <v>3.287854343979955E-4</v>
      </c>
      <c r="N48" s="50">
        <f t="shared" si="11"/>
        <v>1.3202615330624196E-3</v>
      </c>
      <c r="O48" s="50">
        <f t="shared" si="12"/>
        <v>1.2447466748519739E-3</v>
      </c>
      <c r="P48" s="50">
        <f t="shared" si="13"/>
        <v>3.8984642878288789E-4</v>
      </c>
      <c r="Q48" s="50">
        <f t="shared" si="14"/>
        <v>1.3880328771587844E-3</v>
      </c>
      <c r="R48" s="50">
        <f t="shared" si="15"/>
        <v>1.4086054239328908E-3</v>
      </c>
      <c r="S48" s="50">
        <f t="shared" si="16"/>
        <v>2.6527364527835625E-3</v>
      </c>
      <c r="T48" s="50">
        <f t="shared" si="17"/>
        <v>4.9049597524919398E-3</v>
      </c>
      <c r="U48" s="50">
        <f t="shared" si="18"/>
        <v>1.5128801244082021E-3</v>
      </c>
      <c r="V48" s="50">
        <f t="shared" si="19"/>
        <v>7.1384305454208295E-3</v>
      </c>
    </row>
    <row r="49" spans="1:28" x14ac:dyDescent="0.25">
      <c r="A49" s="9">
        <v>2012</v>
      </c>
      <c r="B49" s="2">
        <f>'Import '!B19</f>
        <v>124727.026</v>
      </c>
      <c r="C49" s="2">
        <f>'Import '!C19</f>
        <v>476050.62900000002</v>
      </c>
      <c r="D49" s="2">
        <f>'Import '!D19</f>
        <v>489405.24099999998</v>
      </c>
      <c r="E49" s="2">
        <f>'Import '!E19</f>
        <v>118635.902</v>
      </c>
      <c r="F49" s="2">
        <f>'Import '!F19</f>
        <v>550630.48800000001</v>
      </c>
      <c r="G49" s="2">
        <f>'Import '!G19</f>
        <v>436667.52</v>
      </c>
      <c r="H49" s="2">
        <f>'Import '!H19</f>
        <v>970939.78099999996</v>
      </c>
      <c r="I49" s="2">
        <f>'Import '!I19</f>
        <v>1791257.94</v>
      </c>
      <c r="J49" s="2">
        <f>'Import '!J19</f>
        <v>457131.15299999999</v>
      </c>
      <c r="K49" s="2">
        <f>'Import '!K19</f>
        <v>1843450.399</v>
      </c>
      <c r="L49" s="5">
        <v>369659.70037551981</v>
      </c>
      <c r="M49" s="50">
        <f t="shared" si="10"/>
        <v>3.3741039630042364E-4</v>
      </c>
      <c r="N49" s="50">
        <f t="shared" si="11"/>
        <v>1.2878077553934138E-3</v>
      </c>
      <c r="O49" s="50">
        <f t="shared" si="12"/>
        <v>1.3239345281696553E-3</v>
      </c>
      <c r="P49" s="50">
        <f t="shared" si="13"/>
        <v>3.2093274403318349E-4</v>
      </c>
      <c r="Q49" s="50">
        <f t="shared" si="14"/>
        <v>1.4895604996721051E-3</v>
      </c>
      <c r="R49" s="50">
        <f t="shared" si="15"/>
        <v>1.18126893344449E-3</v>
      </c>
      <c r="S49" s="50">
        <f t="shared" si="16"/>
        <v>2.6265773088428846E-3</v>
      </c>
      <c r="T49" s="50">
        <f t="shared" si="17"/>
        <v>4.8456943999585179E-3</v>
      </c>
      <c r="U49" s="50">
        <f t="shared" si="18"/>
        <v>1.2366269640310319E-3</v>
      </c>
      <c r="V49" s="50">
        <f t="shared" si="19"/>
        <v>4.9868849569680599E-3</v>
      </c>
    </row>
    <row r="50" spans="1:28" x14ac:dyDescent="0.25">
      <c r="A50" s="9">
        <v>2013</v>
      </c>
      <c r="B50" s="2">
        <f>'Import '!B20</f>
        <v>137987.64799999999</v>
      </c>
      <c r="C50" s="2">
        <f>'Import '!C20</f>
        <v>504193.65</v>
      </c>
      <c r="D50" s="2">
        <f>'Import '!D20</f>
        <v>522945.62099999998</v>
      </c>
      <c r="E50" s="2">
        <f>'Import '!E20</f>
        <v>129326.678</v>
      </c>
      <c r="F50" s="2">
        <f>'Import '!F20</f>
        <v>612538.45799999998</v>
      </c>
      <c r="G50" s="2">
        <f>'Import '!G20</f>
        <v>452905.80300000001</v>
      </c>
      <c r="H50" s="2">
        <f>'Import '!H20</f>
        <v>892658.83799999999</v>
      </c>
      <c r="I50" s="2">
        <f>'Import '!I20</f>
        <v>1819644.571</v>
      </c>
      <c r="J50" s="2">
        <f>'Import '!J20</f>
        <v>569350.56999999995</v>
      </c>
      <c r="K50" s="2">
        <f>'Import '!K20</f>
        <v>2269769.5269999998</v>
      </c>
      <c r="L50" s="5">
        <v>380191.88186037214</v>
      </c>
      <c r="M50" s="50">
        <f t="shared" si="10"/>
        <v>3.6294212102792032E-4</v>
      </c>
      <c r="N50" s="50">
        <f t="shared" si="11"/>
        <v>1.3261557493885899E-3</v>
      </c>
      <c r="O50" s="50">
        <f t="shared" si="12"/>
        <v>1.3754781360430391E-3</v>
      </c>
      <c r="P50" s="50">
        <f t="shared" si="13"/>
        <v>3.4016159778891869E-4</v>
      </c>
      <c r="Q50" s="50">
        <f t="shared" si="14"/>
        <v>1.6111297669026993E-3</v>
      </c>
      <c r="R50" s="50">
        <f t="shared" si="15"/>
        <v>1.1912558489776813E-3</v>
      </c>
      <c r="S50" s="50">
        <f t="shared" si="16"/>
        <v>2.3479166194501611E-3</v>
      </c>
      <c r="T50" s="50">
        <f t="shared" si="17"/>
        <v>4.7861215818076723E-3</v>
      </c>
      <c r="U50" s="50">
        <f t="shared" si="18"/>
        <v>1.4975347901013244E-3</v>
      </c>
      <c r="V50" s="50">
        <f t="shared" si="19"/>
        <v>5.9700631057492881E-3</v>
      </c>
    </row>
    <row r="51" spans="1:28" x14ac:dyDescent="0.25">
      <c r="A51" s="9">
        <v>2014</v>
      </c>
      <c r="B51" s="2">
        <f>'Import '!B21</f>
        <v>176290.71900000001</v>
      </c>
      <c r="C51" s="2">
        <f>'Import '!C21</f>
        <v>570400.56599999999</v>
      </c>
      <c r="D51" s="2">
        <f>'Import '!D21</f>
        <v>458186.41</v>
      </c>
      <c r="E51" s="2">
        <f>'Import '!E21</f>
        <v>139737.53700000001</v>
      </c>
      <c r="F51" s="2">
        <f>'Import '!F21</f>
        <v>637709.98800000001</v>
      </c>
      <c r="G51" s="2">
        <f>'Import '!G21</f>
        <v>464247.96100000001</v>
      </c>
      <c r="H51" s="2">
        <f>'Import '!H21</f>
        <v>901300.53300000005</v>
      </c>
      <c r="I51" s="2">
        <f>'Import '!I21</f>
        <v>1789695.0560000001</v>
      </c>
      <c r="J51" s="2">
        <f>'Import '!J21</f>
        <v>531457.01300000004</v>
      </c>
      <c r="K51" s="2">
        <f>'Import '!K21</f>
        <v>3051583.2560000001</v>
      </c>
      <c r="L51" s="5">
        <v>378416.02053371473</v>
      </c>
      <c r="M51" s="50">
        <f t="shared" si="10"/>
        <v>4.6586484037161293E-4</v>
      </c>
      <c r="N51" s="50">
        <f t="shared" si="11"/>
        <v>1.5073372559531487E-3</v>
      </c>
      <c r="O51" s="50">
        <f t="shared" si="12"/>
        <v>1.2108007725301318E-3</v>
      </c>
      <c r="P51" s="50">
        <f t="shared" si="13"/>
        <v>3.6926961179633829E-4</v>
      </c>
      <c r="Q51" s="50">
        <f t="shared" si="14"/>
        <v>1.6852087475064594E-3</v>
      </c>
      <c r="R51" s="50">
        <f t="shared" si="15"/>
        <v>1.2268189923492895E-3</v>
      </c>
      <c r="S51" s="50">
        <f t="shared" si="16"/>
        <v>2.3817716060985303E-3</v>
      </c>
      <c r="T51" s="50">
        <f t="shared" si="17"/>
        <v>4.729437864379603E-3</v>
      </c>
      <c r="U51" s="50">
        <f t="shared" si="18"/>
        <v>1.4044252467177198E-3</v>
      </c>
      <c r="V51" s="50">
        <f t="shared" si="19"/>
        <v>8.0640963659415719E-3</v>
      </c>
    </row>
    <row r="52" spans="1:28" x14ac:dyDescent="0.25">
      <c r="A52" s="10">
        <v>2015</v>
      </c>
      <c r="B52" s="2">
        <f>'Import '!B22</f>
        <v>183730.14799999999</v>
      </c>
      <c r="C52" s="2">
        <f>'Import '!C22</f>
        <v>507541.364</v>
      </c>
      <c r="D52" s="2">
        <f>'Import '!D22</f>
        <v>553636.32999999996</v>
      </c>
      <c r="E52" s="2">
        <f>'Import '!E22</f>
        <v>122204.93399999999</v>
      </c>
      <c r="F52" s="2">
        <f>'Import '!F22</f>
        <v>526186.86499999999</v>
      </c>
      <c r="G52" s="2">
        <f>'Import '!G22</f>
        <v>425892.00300000003</v>
      </c>
      <c r="H52" s="2">
        <f>'Import '!H22</f>
        <v>894314.37600000005</v>
      </c>
      <c r="I52" s="2">
        <f>'Import '!I22</f>
        <v>1771544.368</v>
      </c>
      <c r="J52" s="2">
        <f>'Import '!J22</f>
        <v>456073.87</v>
      </c>
      <c r="K52" s="2">
        <f>'Import '!K22</f>
        <v>2780224.06</v>
      </c>
      <c r="L52" s="6">
        <v>292080.15563330991</v>
      </c>
      <c r="M52" s="50">
        <f t="shared" si="10"/>
        <v>6.290401605738076E-4</v>
      </c>
      <c r="N52" s="50">
        <f t="shared" si="11"/>
        <v>1.7376783537365319E-3</v>
      </c>
      <c r="O52" s="50">
        <f t="shared" si="12"/>
        <v>1.8954945049230218E-3</v>
      </c>
      <c r="P52" s="50">
        <f t="shared" si="13"/>
        <v>4.1839519612356466E-4</v>
      </c>
      <c r="Q52" s="50">
        <f t="shared" si="14"/>
        <v>1.801515285621108E-3</v>
      </c>
      <c r="R52" s="50">
        <f t="shared" si="15"/>
        <v>1.4581339909126975E-3</v>
      </c>
      <c r="S52" s="50">
        <f t="shared" si="16"/>
        <v>3.061879962576989E-3</v>
      </c>
      <c r="T52" s="50">
        <f t="shared" si="17"/>
        <v>6.0652678171812316E-3</v>
      </c>
      <c r="U52" s="50">
        <f t="shared" si="18"/>
        <v>1.5614681833180577E-3</v>
      </c>
      <c r="V52" s="50">
        <f t="shared" si="19"/>
        <v>9.5187023369379935E-3</v>
      </c>
    </row>
    <row r="53" spans="1:28" x14ac:dyDescent="0.25">
      <c r="A53" t="s">
        <v>41</v>
      </c>
      <c r="B53" s="14"/>
      <c r="C53" s="15"/>
      <c r="D53" s="16"/>
    </row>
    <row r="55" spans="1:28" x14ac:dyDescent="0.25">
      <c r="A55" s="7"/>
      <c r="C55" s="48"/>
      <c r="D55" s="7"/>
    </row>
    <row r="56" spans="1:28" x14ac:dyDescent="0.25">
      <c r="A56" s="109" t="s">
        <v>263</v>
      </c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</row>
    <row r="57" spans="1:28" ht="45.75" thickBot="1" x14ac:dyDescent="0.3">
      <c r="A57" s="11" t="s">
        <v>0</v>
      </c>
      <c r="B57" s="71" t="s">
        <v>62</v>
      </c>
      <c r="C57" s="71" t="s">
        <v>63</v>
      </c>
      <c r="D57" s="71" t="s">
        <v>64</v>
      </c>
      <c r="E57" s="71" t="s">
        <v>65</v>
      </c>
      <c r="F57" s="71" t="s">
        <v>66</v>
      </c>
      <c r="G57" s="71" t="s">
        <v>67</v>
      </c>
      <c r="H57" s="71" t="s">
        <v>68</v>
      </c>
      <c r="I57" s="71" t="s">
        <v>69</v>
      </c>
      <c r="J57" s="71" t="s">
        <v>70</v>
      </c>
      <c r="K57" s="71" t="s">
        <v>71</v>
      </c>
      <c r="L57" s="12" t="s">
        <v>264</v>
      </c>
      <c r="M57" s="79" t="s">
        <v>82</v>
      </c>
      <c r="N57" s="75" t="s">
        <v>83</v>
      </c>
      <c r="O57" s="75" t="s">
        <v>84</v>
      </c>
      <c r="P57" s="75" t="s">
        <v>85</v>
      </c>
      <c r="Q57" s="75" t="s">
        <v>86</v>
      </c>
      <c r="R57" s="75" t="s">
        <v>87</v>
      </c>
      <c r="S57" s="75" t="s">
        <v>88</v>
      </c>
      <c r="T57" s="75" t="s">
        <v>89</v>
      </c>
      <c r="U57" s="75" t="s">
        <v>90</v>
      </c>
      <c r="V57" s="75" t="s">
        <v>91</v>
      </c>
      <c r="X57" s="76" t="s">
        <v>4</v>
      </c>
      <c r="Y57" s="77"/>
      <c r="Z57" s="77"/>
      <c r="AA57" s="78" t="s">
        <v>3</v>
      </c>
      <c r="AB57" s="76" t="s">
        <v>265</v>
      </c>
    </row>
    <row r="58" spans="1:28" x14ac:dyDescent="0.25">
      <c r="A58" s="97">
        <v>1995</v>
      </c>
      <c r="B58" s="2">
        <f>'Import '!B2</f>
        <v>81911.88</v>
      </c>
      <c r="C58" s="2">
        <f>'Import '!C2</f>
        <v>129129.217</v>
      </c>
      <c r="D58" s="2">
        <f>'Import '!D2</f>
        <v>316115.56400000001</v>
      </c>
      <c r="E58" s="2">
        <f>'Import '!E2</f>
        <v>63392.438999999998</v>
      </c>
      <c r="F58" s="2">
        <f>'Import '!F2</f>
        <v>214818.97200000001</v>
      </c>
      <c r="G58" s="2">
        <f>'Import '!G2</f>
        <v>114248.053</v>
      </c>
      <c r="H58" s="2">
        <f>'Import '!H2</f>
        <v>302871.62300000002</v>
      </c>
      <c r="I58" s="2">
        <f>'Import '!I2</f>
        <v>762010.14599999995</v>
      </c>
      <c r="J58" s="2">
        <f>'Import '!J2</f>
        <v>394808.26400000002</v>
      </c>
      <c r="K58" s="2">
        <f>'Import '!K2</f>
        <v>196836.046</v>
      </c>
      <c r="L58" s="3">
        <v>9610436328.499136</v>
      </c>
      <c r="M58" s="95">
        <f t="shared" ref="M58:M78" si="20">(B58/$L58)</f>
        <v>8.52322175602949E-6</v>
      </c>
      <c r="N58" s="95">
        <f t="shared" ref="N58" si="21">(C58/$L58)</f>
        <v>1.3436353208758643E-5</v>
      </c>
      <c r="O58" s="95">
        <f t="shared" ref="O58" si="22">(D58/$L58)</f>
        <v>3.289294608430831E-5</v>
      </c>
      <c r="P58" s="95">
        <f t="shared" ref="P58" si="23">(E58/$L58)</f>
        <v>6.5962082087796326E-6</v>
      </c>
      <c r="Q58" s="95">
        <f t="shared" ref="Q58" si="24">(F58/$L58)</f>
        <v>2.2352676263300142E-5</v>
      </c>
      <c r="R58" s="95">
        <f t="shared" ref="R58" si="25">(G58/$L58)</f>
        <v>1.1887915292795259E-5</v>
      </c>
      <c r="S58" s="95">
        <f t="shared" ref="S58" si="26">(H58/$L58)</f>
        <v>3.1514867030735487E-5</v>
      </c>
      <c r="T58" s="95">
        <f t="shared" ref="T58" si="27">(I58/$L58)</f>
        <v>7.928985947706739E-5</v>
      </c>
      <c r="U58" s="95">
        <f t="shared" ref="U58" si="28">(J58/$L58)</f>
        <v>4.1081200738953057E-5</v>
      </c>
      <c r="V58" s="95">
        <f t="shared" ref="V58" si="29">(K58/$L58)</f>
        <v>2.0481489005477854E-5</v>
      </c>
      <c r="X58" s="77"/>
      <c r="Y58" s="77"/>
      <c r="Z58" s="77"/>
      <c r="AA58" s="77"/>
      <c r="AB58" s="77"/>
    </row>
    <row r="59" spans="1:28" x14ac:dyDescent="0.25">
      <c r="A59" s="9">
        <v>1996</v>
      </c>
      <c r="B59" s="2">
        <f>'Import '!B3</f>
        <v>84677.842000000004</v>
      </c>
      <c r="C59" s="2">
        <f>'Import '!C3</f>
        <v>130798.898</v>
      </c>
      <c r="D59" s="2">
        <f>'Import '!D3</f>
        <v>327970.41800000001</v>
      </c>
      <c r="E59" s="2">
        <f>'Import '!E3</f>
        <v>57242.733999999997</v>
      </c>
      <c r="F59" s="2">
        <f>'Import '!F3</f>
        <v>229024.38</v>
      </c>
      <c r="G59" s="2">
        <f>'Import '!G3</f>
        <v>88416.982000000004</v>
      </c>
      <c r="H59" s="2">
        <f>'Import '!H3</f>
        <v>283007.29800000001</v>
      </c>
      <c r="I59" s="2">
        <f>'Import '!I3</f>
        <v>848243.75199999998</v>
      </c>
      <c r="J59" s="2">
        <f>'Import '!J3</f>
        <v>404723.22</v>
      </c>
      <c r="K59" s="2">
        <f>'Import '!K3</f>
        <v>214188.88500000001</v>
      </c>
      <c r="L59" s="3">
        <v>9824633811.4507504</v>
      </c>
      <c r="M59" s="95">
        <f t="shared" si="20"/>
        <v>8.6189311098095863E-6</v>
      </c>
      <c r="N59" s="96">
        <f t="shared" ref="N59:N78" si="30">(C58/$L59)</f>
        <v>1.3143412719311539E-5</v>
      </c>
      <c r="O59" s="96">
        <f t="shared" ref="O59:O78" si="31">(D58/$L59)</f>
        <v>3.2175811339814299E-5</v>
      </c>
      <c r="P59" s="96">
        <f t="shared" ref="P59:P78" si="32">(E58/$L59)</f>
        <v>6.4523971291545957E-6</v>
      </c>
      <c r="Q59" s="96">
        <f t="shared" ref="Q59:Q78" si="33">(F58/$L59)</f>
        <v>2.1865341357519652E-5</v>
      </c>
      <c r="R59" s="96">
        <f t="shared" ref="R59:R78" si="34">(G58/$L59)</f>
        <v>1.1628733975493547E-5</v>
      </c>
      <c r="S59" s="96">
        <f t="shared" ref="S59:S78" si="35">(H58/$L59)</f>
        <v>3.0827777280309305E-5</v>
      </c>
      <c r="T59" s="96">
        <f t="shared" ref="T59:T78" si="36">(I58/$L59)</f>
        <v>7.7561175370410886E-5</v>
      </c>
      <c r="U59" s="96">
        <f t="shared" ref="U59:U78" si="37">(J58/$L59)</f>
        <v>4.0185544985895085E-5</v>
      </c>
      <c r="V59" s="96">
        <f t="shared" ref="V59:V78" si="38">(K58/$L59)</f>
        <v>2.0034949879819927E-5</v>
      </c>
      <c r="X59" s="77"/>
      <c r="Y59" s="77"/>
      <c r="Z59" s="77"/>
      <c r="AA59" s="77"/>
      <c r="AB59" s="77"/>
    </row>
    <row r="60" spans="1:28" x14ac:dyDescent="0.25">
      <c r="A60" s="9">
        <v>1997</v>
      </c>
      <c r="B60" s="2">
        <f>'Import '!B4</f>
        <v>103644.13499999999</v>
      </c>
      <c r="C60" s="2">
        <f>'Import '!C4</f>
        <v>161658.25399999999</v>
      </c>
      <c r="D60" s="2">
        <f>'Import '!D4</f>
        <v>313613.91600000003</v>
      </c>
      <c r="E60" s="2">
        <f>'Import '!E4</f>
        <v>63422.135999999999</v>
      </c>
      <c r="F60" s="2">
        <f>'Import '!F4</f>
        <v>229266.671</v>
      </c>
      <c r="G60" s="2">
        <f>'Import '!G4</f>
        <v>98262.157999999996</v>
      </c>
      <c r="H60" s="2">
        <f>'Import '!H4</f>
        <v>317216.50400000002</v>
      </c>
      <c r="I60" s="2">
        <f>'Import '!I4</f>
        <v>681880.83</v>
      </c>
      <c r="J60" s="2">
        <f>'Import '!J4</f>
        <v>451463.91600000003</v>
      </c>
      <c r="K60" s="2">
        <f>'Import '!K4</f>
        <v>347366.81300000002</v>
      </c>
      <c r="L60" s="3">
        <v>9273326737.6625519</v>
      </c>
      <c r="M60" s="95">
        <f t="shared" si="20"/>
        <v>1.1176586130526518E-5</v>
      </c>
      <c r="N60" s="96">
        <f t="shared" si="30"/>
        <v>1.4104851656825084E-5</v>
      </c>
      <c r="O60" s="96">
        <f t="shared" si="31"/>
        <v>3.5367072387084759E-5</v>
      </c>
      <c r="P60" s="96">
        <f t="shared" si="32"/>
        <v>6.1728369569374929E-6</v>
      </c>
      <c r="Q60" s="96">
        <f t="shared" si="33"/>
        <v>2.4697111023797294E-5</v>
      </c>
      <c r="R60" s="96">
        <f t="shared" si="34"/>
        <v>9.5345483342999853E-6</v>
      </c>
      <c r="S60" s="96">
        <f t="shared" si="35"/>
        <v>3.0518421921940739E-5</v>
      </c>
      <c r="T60" s="96">
        <f t="shared" si="36"/>
        <v>9.1471353916060716E-5</v>
      </c>
      <c r="U60" s="96">
        <f t="shared" si="37"/>
        <v>4.3643800272480759E-5</v>
      </c>
      <c r="V60" s="96">
        <f t="shared" si="38"/>
        <v>2.3097308124612545E-5</v>
      </c>
    </row>
    <row r="61" spans="1:28" x14ac:dyDescent="0.25">
      <c r="A61" s="9">
        <v>1998</v>
      </c>
      <c r="B61" s="2">
        <f>'Import '!B5</f>
        <v>104071.55899999999</v>
      </c>
      <c r="C61" s="2">
        <f>'Import '!C5</f>
        <v>163538.09299999999</v>
      </c>
      <c r="D61" s="2">
        <f>'Import '!D5</f>
        <v>356442.12</v>
      </c>
      <c r="E61" s="2">
        <f>'Import '!E5</f>
        <v>66771.039999999994</v>
      </c>
      <c r="F61" s="2">
        <f>'Import '!F5</f>
        <v>197698.09</v>
      </c>
      <c r="G61" s="2">
        <f>'Import '!G5</f>
        <v>75863.896999999997</v>
      </c>
      <c r="H61" s="2">
        <f>'Import '!H5</f>
        <v>329014.745</v>
      </c>
      <c r="I61" s="2">
        <f>'Import '!I5</f>
        <v>692598.16</v>
      </c>
      <c r="J61" s="2">
        <f>'Import '!J5</f>
        <v>540304.47600000002</v>
      </c>
      <c r="K61" s="2">
        <f>'Import '!K5</f>
        <v>412122.527</v>
      </c>
      <c r="L61" s="3">
        <v>9589851317.9798145</v>
      </c>
      <c r="M61" s="95">
        <f t="shared" si="20"/>
        <v>1.0852259909898537E-5</v>
      </c>
      <c r="N61" s="96">
        <f t="shared" si="30"/>
        <v>1.6857222144509193E-5</v>
      </c>
      <c r="O61" s="96">
        <f t="shared" si="31"/>
        <v>3.2702688039804302E-5</v>
      </c>
      <c r="P61" s="96">
        <f t="shared" si="32"/>
        <v>6.6134639523650534E-6</v>
      </c>
      <c r="Q61" s="96">
        <f t="shared" si="33"/>
        <v>2.3907218516532434E-5</v>
      </c>
      <c r="R61" s="96">
        <f t="shared" si="34"/>
        <v>1.0246473562710018E-5</v>
      </c>
      <c r="S61" s="96">
        <f t="shared" si="35"/>
        <v>3.3078354760856126E-5</v>
      </c>
      <c r="T61" s="96">
        <f t="shared" si="36"/>
        <v>7.1104421475394057E-5</v>
      </c>
      <c r="U61" s="96">
        <f t="shared" si="37"/>
        <v>4.7077259180604777E-5</v>
      </c>
      <c r="V61" s="96">
        <f t="shared" si="38"/>
        <v>3.6222335621484468E-5</v>
      </c>
      <c r="W61" s="17"/>
    </row>
    <row r="62" spans="1:28" x14ac:dyDescent="0.25">
      <c r="A62" s="9">
        <v>1999</v>
      </c>
      <c r="B62" s="2">
        <f>'Import '!B6</f>
        <v>58959.535000000003</v>
      </c>
      <c r="C62" s="2">
        <f>'Import '!C6</f>
        <v>144687.85</v>
      </c>
      <c r="D62" s="2">
        <f>'Import '!D6</f>
        <v>219962.32399999999</v>
      </c>
      <c r="E62" s="2">
        <f>'Import '!E6</f>
        <v>53386.169000000002</v>
      </c>
      <c r="F62" s="2">
        <f>'Import '!F6</f>
        <v>135954.734</v>
      </c>
      <c r="G62" s="2">
        <f>'Import '!G6</f>
        <v>42475.792000000001</v>
      </c>
      <c r="H62" s="2">
        <f>'Import '!H6</f>
        <v>277341.48300000001</v>
      </c>
      <c r="I62" s="2">
        <f>'Import '!I6</f>
        <v>442774.45899999997</v>
      </c>
      <c r="J62" s="2">
        <f>'Import '!J6</f>
        <v>267881.63299999997</v>
      </c>
      <c r="K62" s="2">
        <f>'Import '!K6</f>
        <v>283421.81199999998</v>
      </c>
      <c r="L62" s="3">
        <v>9576747414.7538052</v>
      </c>
      <c r="M62" s="95">
        <f t="shared" si="20"/>
        <v>6.1565302337584631E-6</v>
      </c>
      <c r="N62" s="96">
        <f t="shared" si="30"/>
        <v>1.7076579961590661E-5</v>
      </c>
      <c r="O62" s="96">
        <f t="shared" si="31"/>
        <v>3.7219538593120892E-5</v>
      </c>
      <c r="P62" s="96">
        <f t="shared" si="32"/>
        <v>6.9722043516709493E-6</v>
      </c>
      <c r="Q62" s="96">
        <f t="shared" si="33"/>
        <v>2.0643552705110404E-5</v>
      </c>
      <c r="R62" s="96">
        <f t="shared" si="34"/>
        <v>7.9216767149068918E-6</v>
      </c>
      <c r="S62" s="96">
        <f t="shared" si="35"/>
        <v>3.4355583451342197E-5</v>
      </c>
      <c r="T62" s="96">
        <f t="shared" si="36"/>
        <v>7.2320813111661781E-5</v>
      </c>
      <c r="U62" s="96">
        <f t="shared" si="37"/>
        <v>5.6418369682342709E-5</v>
      </c>
      <c r="V62" s="96">
        <f t="shared" si="38"/>
        <v>4.3033663638772563E-5</v>
      </c>
      <c r="W62" s="1"/>
    </row>
    <row r="63" spans="1:28" x14ac:dyDescent="0.25">
      <c r="A63" s="9">
        <v>2000</v>
      </c>
      <c r="B63" s="2">
        <f>'Import '!B7</f>
        <v>94196.644</v>
      </c>
      <c r="C63" s="2">
        <f>'Import '!C7</f>
        <v>168103.62700000001</v>
      </c>
      <c r="D63" s="2">
        <f>'Import '!D7</f>
        <v>236890.72099999999</v>
      </c>
      <c r="E63" s="2">
        <f>'Import '!E7</f>
        <v>63749.137999999999</v>
      </c>
      <c r="F63" s="2">
        <f>'Import '!F7</f>
        <v>149916.139</v>
      </c>
      <c r="G63" s="2">
        <f>'Import '!G7</f>
        <v>52197.966999999997</v>
      </c>
      <c r="H63" s="2">
        <f>'Import '!H7</f>
        <v>302180.99099999998</v>
      </c>
      <c r="I63" s="2">
        <f>'Import '!I7</f>
        <v>367527.22</v>
      </c>
      <c r="J63" s="2">
        <f>'Import '!J7</f>
        <v>148045.22</v>
      </c>
      <c r="K63" s="2">
        <f>'Import '!K7</f>
        <v>342974.23300000001</v>
      </c>
      <c r="L63" s="3">
        <v>8899098560.6775208</v>
      </c>
      <c r="M63" s="95">
        <f t="shared" si="20"/>
        <v>1.0584964685774697E-5</v>
      </c>
      <c r="N63" s="96">
        <f t="shared" si="30"/>
        <v>1.6258708566206102E-5</v>
      </c>
      <c r="O63" s="96">
        <f t="shared" si="31"/>
        <v>2.471737137196663E-5</v>
      </c>
      <c r="P63" s="96">
        <f t="shared" si="32"/>
        <v>5.9990535710996239E-6</v>
      </c>
      <c r="Q63" s="96">
        <f t="shared" si="33"/>
        <v>1.5277360181259671E-5</v>
      </c>
      <c r="R63" s="96">
        <f t="shared" si="34"/>
        <v>4.7730443381858852E-6</v>
      </c>
      <c r="S63" s="96">
        <f t="shared" si="35"/>
        <v>3.1165120951181488E-5</v>
      </c>
      <c r="T63" s="96">
        <f t="shared" si="36"/>
        <v>4.9754978662275871E-5</v>
      </c>
      <c r="U63" s="96">
        <f t="shared" si="37"/>
        <v>3.0102108789275525E-5</v>
      </c>
      <c r="V63" s="96">
        <f t="shared" si="38"/>
        <v>3.1848373188308866E-5</v>
      </c>
      <c r="W63" s="1"/>
    </row>
    <row r="64" spans="1:28" x14ac:dyDescent="0.25">
      <c r="A64" s="9">
        <v>2001</v>
      </c>
      <c r="B64" s="2">
        <f>'Import '!B8</f>
        <v>100523.545</v>
      </c>
      <c r="C64" s="2">
        <f>'Import '!C8</f>
        <v>170277.644</v>
      </c>
      <c r="D64" s="2">
        <f>'Import '!D8</f>
        <v>212660.91699999999</v>
      </c>
      <c r="E64" s="2">
        <f>'Import '!E8</f>
        <v>67165.111999999994</v>
      </c>
      <c r="F64" s="2">
        <f>'Import '!F8</f>
        <v>156678.56099999999</v>
      </c>
      <c r="G64" s="2">
        <f>'Import '!G8</f>
        <v>61417.896999999997</v>
      </c>
      <c r="H64" s="2">
        <f>'Import '!H8</f>
        <v>315588.55200000003</v>
      </c>
      <c r="I64" s="2">
        <f>'Import '!I8</f>
        <v>523205.99699999997</v>
      </c>
      <c r="J64" s="2">
        <f>'Import '!J8</f>
        <v>174706.981</v>
      </c>
      <c r="K64" s="2">
        <f>'Import '!K8</f>
        <v>371125.03499999997</v>
      </c>
      <c r="L64" s="3">
        <v>9000492533.9822655</v>
      </c>
      <c r="M64" s="95">
        <f t="shared" si="20"/>
        <v>1.1168671561079934E-5</v>
      </c>
      <c r="N64" s="96">
        <f t="shared" si="30"/>
        <v>1.8677158651630212E-5</v>
      </c>
      <c r="O64" s="96">
        <f t="shared" si="31"/>
        <v>2.6319750847589199E-5</v>
      </c>
      <c r="P64" s="96">
        <f t="shared" si="32"/>
        <v>7.0828499395237215E-6</v>
      </c>
      <c r="Q64" s="96">
        <f t="shared" si="33"/>
        <v>1.6656437237626331E-5</v>
      </c>
      <c r="R64" s="96">
        <f t="shared" si="34"/>
        <v>5.7994567300535296E-6</v>
      </c>
      <c r="S64" s="96">
        <f t="shared" si="35"/>
        <v>3.3573828305404983E-5</v>
      </c>
      <c r="T64" s="96">
        <f t="shared" si="36"/>
        <v>4.0834123089638033E-5</v>
      </c>
      <c r="U64" s="96">
        <f t="shared" si="37"/>
        <v>1.6448568724549282E-5</v>
      </c>
      <c r="V64" s="96">
        <f t="shared" si="38"/>
        <v>3.8106162713325551E-5</v>
      </c>
      <c r="W64" s="1"/>
    </row>
    <row r="65" spans="1:23" x14ac:dyDescent="0.25">
      <c r="A65" s="9">
        <v>2002</v>
      </c>
      <c r="B65" s="2">
        <f>'Import '!B9</f>
        <v>72657.861000000004</v>
      </c>
      <c r="C65" s="2">
        <f>'Import '!C9</f>
        <v>167972.92</v>
      </c>
      <c r="D65" s="2">
        <f>'Import '!D9</f>
        <v>201439.397</v>
      </c>
      <c r="E65" s="2">
        <f>'Import '!E9</f>
        <v>62990.767999999996</v>
      </c>
      <c r="F65" s="2">
        <f>'Import '!F9</f>
        <v>144719.43599999999</v>
      </c>
      <c r="G65" s="2">
        <f>'Import '!G9</f>
        <v>73263.286999999997</v>
      </c>
      <c r="H65" s="2">
        <f>'Import '!H9</f>
        <v>328709.47399999999</v>
      </c>
      <c r="I65" s="2">
        <f>'Import '!I9</f>
        <v>403735.18</v>
      </c>
      <c r="J65" s="2">
        <f>'Import '!J9</f>
        <v>132939.41</v>
      </c>
      <c r="K65" s="2">
        <f>'Import '!K9</f>
        <v>257687.57800000001</v>
      </c>
      <c r="L65" s="3">
        <v>9810780862.3137131</v>
      </c>
      <c r="M65" s="95">
        <f t="shared" si="20"/>
        <v>7.4059202850103036E-6</v>
      </c>
      <c r="N65" s="96">
        <f t="shared" si="30"/>
        <v>1.735617647460559E-5</v>
      </c>
      <c r="O65" s="96">
        <f t="shared" si="31"/>
        <v>2.1676247791538926E-5</v>
      </c>
      <c r="P65" s="96">
        <f t="shared" si="32"/>
        <v>6.8460515979928014E-6</v>
      </c>
      <c r="Q65" s="96">
        <f t="shared" si="33"/>
        <v>1.5970039816285317E-5</v>
      </c>
      <c r="R65" s="96">
        <f t="shared" si="34"/>
        <v>6.2602455260136736E-6</v>
      </c>
      <c r="S65" s="96">
        <f t="shared" si="35"/>
        <v>3.2167526359932737E-5</v>
      </c>
      <c r="T65" s="96">
        <f t="shared" si="36"/>
        <v>5.3329699678625819E-5</v>
      </c>
      <c r="U65" s="96">
        <f t="shared" si="37"/>
        <v>1.7807652973995608E-5</v>
      </c>
      <c r="V65" s="96">
        <f t="shared" si="38"/>
        <v>3.7828287086261161E-5</v>
      </c>
      <c r="W65" s="1"/>
    </row>
    <row r="66" spans="1:23" x14ac:dyDescent="0.25">
      <c r="A66" s="9">
        <v>2003</v>
      </c>
      <c r="B66" s="2">
        <f>'Import '!B10</f>
        <v>91182.812999999995</v>
      </c>
      <c r="C66" s="2">
        <f>'Import '!C10</f>
        <v>170810.538</v>
      </c>
      <c r="D66" s="2">
        <f>'Import '!D10</f>
        <v>209919.55499999999</v>
      </c>
      <c r="E66" s="2">
        <f>'Import '!E10</f>
        <v>52946.374000000003</v>
      </c>
      <c r="F66" s="2">
        <f>'Import '!F10</f>
        <v>162448.997</v>
      </c>
      <c r="G66" s="2">
        <f>'Import '!G10</f>
        <v>61477.868999999999</v>
      </c>
      <c r="H66" s="2">
        <f>'Import '!H10</f>
        <v>361232.11599999998</v>
      </c>
      <c r="I66" s="2">
        <f>'Import '!I10</f>
        <v>492634.266</v>
      </c>
      <c r="J66" s="2">
        <f>'Import '!J10</f>
        <v>203580.40100000001</v>
      </c>
      <c r="K66" s="2">
        <f>'Import '!K10</f>
        <v>387732.42499999999</v>
      </c>
      <c r="L66" s="3">
        <v>11945411092.672791</v>
      </c>
      <c r="M66" s="95">
        <f t="shared" si="20"/>
        <v>7.6332921732539385E-6</v>
      </c>
      <c r="N66" s="96">
        <f t="shared" si="30"/>
        <v>1.4061711120434617E-5</v>
      </c>
      <c r="O66" s="96">
        <f t="shared" si="31"/>
        <v>1.6863328975221384E-5</v>
      </c>
      <c r="P66" s="96">
        <f t="shared" si="32"/>
        <v>5.273218938328374E-6</v>
      </c>
      <c r="Q66" s="96">
        <f t="shared" si="33"/>
        <v>1.2115065348296771E-5</v>
      </c>
      <c r="R66" s="96">
        <f t="shared" si="34"/>
        <v>6.1331741897890022E-6</v>
      </c>
      <c r="S66" s="96">
        <f t="shared" si="35"/>
        <v>2.7517635973334353E-5</v>
      </c>
      <c r="T66" s="96">
        <f t="shared" si="36"/>
        <v>3.3798349581091231E-5</v>
      </c>
      <c r="U66" s="96">
        <f t="shared" si="37"/>
        <v>1.1128910421638302E-5</v>
      </c>
      <c r="V66" s="96">
        <f t="shared" si="38"/>
        <v>2.1572097937932273E-5</v>
      </c>
      <c r="W66" s="1"/>
    </row>
    <row r="67" spans="1:23" x14ac:dyDescent="0.25">
      <c r="A67" s="9">
        <v>2004</v>
      </c>
      <c r="B67" s="2">
        <f>'Import '!B11</f>
        <v>71856.209000000003</v>
      </c>
      <c r="C67" s="2">
        <f>'Import '!C11</f>
        <v>206254.758</v>
      </c>
      <c r="D67" s="2">
        <f>'Import '!D11</f>
        <v>235411.43599999999</v>
      </c>
      <c r="E67" s="2">
        <f>'Import '!E11</f>
        <v>55902.267</v>
      </c>
      <c r="F67" s="2">
        <f>'Import '!F11</f>
        <v>187158.82500000001</v>
      </c>
      <c r="G67" s="2">
        <f>'Import '!G11</f>
        <v>111985.363</v>
      </c>
      <c r="H67" s="2">
        <f>'Import '!H11</f>
        <v>384994.19699999999</v>
      </c>
      <c r="I67" s="2">
        <f>'Import '!I11</f>
        <v>562307.94999999995</v>
      </c>
      <c r="J67" s="2">
        <f>'Import '!J11</f>
        <v>241676.71900000001</v>
      </c>
      <c r="K67" s="2">
        <f>'Import '!K11</f>
        <v>295001.38799999998</v>
      </c>
      <c r="L67" s="3">
        <v>13795083011.582952</v>
      </c>
      <c r="M67" s="95">
        <f t="shared" si="20"/>
        <v>5.2088275902121355E-6</v>
      </c>
      <c r="N67" s="96">
        <f t="shared" si="30"/>
        <v>1.238198696278812E-5</v>
      </c>
      <c r="O67" s="96">
        <f t="shared" si="31"/>
        <v>1.5216983821245758E-5</v>
      </c>
      <c r="P67" s="96">
        <f t="shared" si="32"/>
        <v>3.8380612828167774E-6</v>
      </c>
      <c r="Q67" s="96">
        <f t="shared" si="33"/>
        <v>1.1775862230303416E-5</v>
      </c>
      <c r="R67" s="96">
        <f t="shared" si="34"/>
        <v>4.4565059121703365E-6</v>
      </c>
      <c r="S67" s="96">
        <f t="shared" si="35"/>
        <v>2.6185570300424707E-5</v>
      </c>
      <c r="T67" s="96">
        <f t="shared" si="36"/>
        <v>3.571085912178729E-5</v>
      </c>
      <c r="U67" s="96">
        <f t="shared" si="37"/>
        <v>1.4757461106182909E-5</v>
      </c>
      <c r="V67" s="96">
        <f t="shared" si="38"/>
        <v>2.8106567004667022E-5</v>
      </c>
      <c r="W67" s="1"/>
    </row>
    <row r="68" spans="1:23" x14ac:dyDescent="0.25">
      <c r="A68" s="9">
        <v>2005</v>
      </c>
      <c r="B68" s="2">
        <f>'Import '!B12</f>
        <v>96711.017000000007</v>
      </c>
      <c r="C68" s="2">
        <f>'Import '!C12</f>
        <v>237169.88800000001</v>
      </c>
      <c r="D68" s="2">
        <f>'Import '!D12</f>
        <v>277503.97200000001</v>
      </c>
      <c r="E68" s="2">
        <f>'Import '!E12</f>
        <v>58002.966999999997</v>
      </c>
      <c r="F68" s="2">
        <f>'Import '!F12</f>
        <v>247132.34</v>
      </c>
      <c r="G68" s="2">
        <f>'Import '!G12</f>
        <v>113806.625</v>
      </c>
      <c r="H68" s="2">
        <f>'Import '!H12</f>
        <v>443304.34399999998</v>
      </c>
      <c r="I68" s="2">
        <f>'Import '!I12</f>
        <v>628929.30700000003</v>
      </c>
      <c r="J68" s="2">
        <f>'Import '!J12</f>
        <v>520869.80099999998</v>
      </c>
      <c r="K68" s="2">
        <f>'Import '!K12</f>
        <v>289864.77100000001</v>
      </c>
      <c r="L68" s="3">
        <v>14426312876.484968</v>
      </c>
      <c r="M68" s="95">
        <f t="shared" si="20"/>
        <v>6.7037931194213813E-6</v>
      </c>
      <c r="N68" s="96">
        <f t="shared" si="30"/>
        <v>1.429712219372403E-5</v>
      </c>
      <c r="O68" s="96">
        <f t="shared" si="31"/>
        <v>1.6318198420867673E-5</v>
      </c>
      <c r="P68" s="96">
        <f t="shared" si="32"/>
        <v>3.8750211144471465E-6</v>
      </c>
      <c r="Q68" s="96">
        <f t="shared" si="33"/>
        <v>1.2973434487551614E-5</v>
      </c>
      <c r="R68" s="96">
        <f t="shared" si="34"/>
        <v>7.7625768939572378E-6</v>
      </c>
      <c r="S68" s="96">
        <f t="shared" si="35"/>
        <v>2.6686943524394531E-5</v>
      </c>
      <c r="T68" s="96">
        <f t="shared" si="36"/>
        <v>3.8977939464807214E-5</v>
      </c>
      <c r="U68" s="96">
        <f t="shared" si="37"/>
        <v>1.6752493937237104E-5</v>
      </c>
      <c r="V68" s="96">
        <f t="shared" si="38"/>
        <v>2.0448841677408449E-5</v>
      </c>
      <c r="W68" s="1"/>
    </row>
    <row r="69" spans="1:23" x14ac:dyDescent="0.25">
      <c r="A69" s="9">
        <v>2006</v>
      </c>
      <c r="B69" s="2">
        <f>'Import '!B13</f>
        <v>104046.387</v>
      </c>
      <c r="C69" s="2">
        <f>'Import '!C13</f>
        <v>316402.60800000001</v>
      </c>
      <c r="D69" s="2">
        <f>'Import '!D13</f>
        <v>287514.90399999998</v>
      </c>
      <c r="E69" s="2">
        <f>'Import '!E13</f>
        <v>65794.582999999999</v>
      </c>
      <c r="F69" s="2">
        <f>'Import '!F13</f>
        <v>269460.90899999999</v>
      </c>
      <c r="G69" s="2">
        <f>'Import '!G13</f>
        <v>150814.48000000001</v>
      </c>
      <c r="H69" s="2">
        <f>'Import '!H13</f>
        <v>499360.815</v>
      </c>
      <c r="I69" s="2">
        <f>'Import '!I13</f>
        <v>792271.03700000001</v>
      </c>
      <c r="J69" s="2">
        <f>'Import '!J13</f>
        <v>458175.125</v>
      </c>
      <c r="K69" s="2">
        <f>'Import '!K13</f>
        <v>514114.83399999997</v>
      </c>
      <c r="L69" s="3">
        <v>15388308306.70085</v>
      </c>
      <c r="M69" s="95">
        <f t="shared" si="20"/>
        <v>6.761392150863843E-6</v>
      </c>
      <c r="N69" s="96">
        <f t="shared" si="30"/>
        <v>1.5412343142145406E-5</v>
      </c>
      <c r="O69" s="96">
        <f t="shared" si="31"/>
        <v>1.8033429436760161E-5</v>
      </c>
      <c r="P69" s="96">
        <f t="shared" si="32"/>
        <v>3.7692880753333076E-6</v>
      </c>
      <c r="Q69" s="96">
        <f t="shared" si="33"/>
        <v>1.6059747119336442E-5</v>
      </c>
      <c r="R69" s="96">
        <f t="shared" si="34"/>
        <v>7.3956553723610297E-6</v>
      </c>
      <c r="S69" s="96">
        <f t="shared" si="35"/>
        <v>2.8807867321384689E-5</v>
      </c>
      <c r="T69" s="96">
        <f t="shared" si="36"/>
        <v>4.0870594380158888E-5</v>
      </c>
      <c r="U69" s="96">
        <f t="shared" si="37"/>
        <v>3.3848412094342224E-5</v>
      </c>
      <c r="V69" s="96">
        <f t="shared" si="38"/>
        <v>1.8836688557492586E-5</v>
      </c>
      <c r="W69" s="1"/>
    </row>
    <row r="70" spans="1:23" x14ac:dyDescent="0.25">
      <c r="A70" s="9">
        <v>2007</v>
      </c>
      <c r="B70" s="2">
        <f>'Import '!B14</f>
        <v>88258.153999999995</v>
      </c>
      <c r="C70" s="2">
        <f>'Import '!C14</f>
        <v>366270.81400000001</v>
      </c>
      <c r="D70" s="2">
        <f>'Import '!D14</f>
        <v>289837.54599999997</v>
      </c>
      <c r="E70" s="2">
        <f>'Import '!E14</f>
        <v>99479.866999999998</v>
      </c>
      <c r="F70" s="2">
        <f>'Import '!F14</f>
        <v>341390.09499999997</v>
      </c>
      <c r="G70" s="2">
        <f>'Import '!G14</f>
        <v>220978.56400000001</v>
      </c>
      <c r="H70" s="2">
        <f>'Import '!H14</f>
        <v>576622.16599999997</v>
      </c>
      <c r="I70" s="2">
        <f>'Import '!I14</f>
        <v>1136119.797</v>
      </c>
      <c r="J70" s="2">
        <f>'Import '!J14</f>
        <v>418235.31400000001</v>
      </c>
      <c r="K70" s="2">
        <f>'Import '!K14</f>
        <v>516071.47499999998</v>
      </c>
      <c r="L70" s="3">
        <v>17780815715.073456</v>
      </c>
      <c r="M70" s="95">
        <f t="shared" si="20"/>
        <v>4.9636729503461586E-6</v>
      </c>
      <c r="N70" s="96">
        <f t="shared" si="30"/>
        <v>1.7794605887050153E-5</v>
      </c>
      <c r="O70" s="96">
        <f t="shared" si="31"/>
        <v>1.6169950164674558E-5</v>
      </c>
      <c r="P70" s="96">
        <f t="shared" si="32"/>
        <v>3.7003129695688537E-6</v>
      </c>
      <c r="Q70" s="96">
        <f t="shared" si="33"/>
        <v>1.5154586455309134E-5</v>
      </c>
      <c r="R70" s="96">
        <f t="shared" si="34"/>
        <v>8.4818650851967932E-6</v>
      </c>
      <c r="S70" s="96">
        <f t="shared" si="35"/>
        <v>2.8084246696099174E-5</v>
      </c>
      <c r="T70" s="96">
        <f t="shared" si="36"/>
        <v>4.4557631646132101E-5</v>
      </c>
      <c r="U70" s="96">
        <f t="shared" si="37"/>
        <v>2.5767947452016388E-5</v>
      </c>
      <c r="V70" s="96">
        <f t="shared" si="38"/>
        <v>2.8914018470151838E-5</v>
      </c>
      <c r="W70" s="1"/>
    </row>
    <row r="71" spans="1:23" x14ac:dyDescent="0.25">
      <c r="A71" s="9">
        <v>2008</v>
      </c>
      <c r="B71" s="2">
        <f>'Import '!B15</f>
        <v>137778.321</v>
      </c>
      <c r="C71" s="2">
        <f>'Import '!C15</f>
        <v>376312.95899999997</v>
      </c>
      <c r="D71" s="2">
        <f>'Import '!D15</f>
        <v>342565.33500000002</v>
      </c>
      <c r="E71" s="2">
        <f>'Import '!E15</f>
        <v>115749.14599999999</v>
      </c>
      <c r="F71" s="2">
        <f>'Import '!F15</f>
        <v>390194.97399999999</v>
      </c>
      <c r="G71" s="2">
        <f>'Import '!G15</f>
        <v>270782.12900000002</v>
      </c>
      <c r="H71" s="2">
        <f>'Import '!H15</f>
        <v>685641.28099999996</v>
      </c>
      <c r="I71" s="2">
        <f>'Import '!I15</f>
        <v>1241569.6839999999</v>
      </c>
      <c r="J71" s="2">
        <f>'Import '!J15</f>
        <v>543564.54299999995</v>
      </c>
      <c r="K71" s="2">
        <f>'Import '!K15</f>
        <v>1209806.085</v>
      </c>
      <c r="L71" s="3">
        <v>19116323323.698418</v>
      </c>
      <c r="M71" s="95">
        <f t="shared" si="20"/>
        <v>7.2073650705204826E-6</v>
      </c>
      <c r="N71" s="96">
        <f t="shared" si="30"/>
        <v>1.9160107715165905E-5</v>
      </c>
      <c r="O71" s="96">
        <f t="shared" si="31"/>
        <v>1.5161783000431349E-5</v>
      </c>
      <c r="P71" s="96">
        <f t="shared" si="32"/>
        <v>5.2039226014071056E-6</v>
      </c>
      <c r="Q71" s="96">
        <f t="shared" si="33"/>
        <v>1.7858564600483622E-5</v>
      </c>
      <c r="R71" s="96">
        <f t="shared" si="34"/>
        <v>1.1559679142173428E-5</v>
      </c>
      <c r="S71" s="96">
        <f t="shared" si="35"/>
        <v>3.0163863428966182E-5</v>
      </c>
      <c r="T71" s="96">
        <f t="shared" si="36"/>
        <v>5.9431919923197656E-5</v>
      </c>
      <c r="U71" s="96">
        <f t="shared" si="37"/>
        <v>2.1878439013506097E-5</v>
      </c>
      <c r="V71" s="96">
        <f t="shared" si="38"/>
        <v>2.6996377193528033E-5</v>
      </c>
      <c r="W71" s="1"/>
    </row>
    <row r="72" spans="1:23" x14ac:dyDescent="0.25">
      <c r="A72" s="9">
        <v>2009</v>
      </c>
      <c r="B72" s="2">
        <f>'Import '!B16</f>
        <v>74631.585999999996</v>
      </c>
      <c r="C72" s="2">
        <f>'Import '!C16</f>
        <v>303599.64500000002</v>
      </c>
      <c r="D72" s="2">
        <f>'Import '!D16</f>
        <v>283849.01799999998</v>
      </c>
      <c r="E72" s="2">
        <f>'Import '!E16</f>
        <v>94797.938999999998</v>
      </c>
      <c r="F72" s="2">
        <f>'Import '!F16</f>
        <v>298943.09299999999</v>
      </c>
      <c r="G72" s="2">
        <f>'Import '!G16</f>
        <v>203099.9</v>
      </c>
      <c r="H72" s="2">
        <f>'Import '!H16</f>
        <v>630402.30900000001</v>
      </c>
      <c r="I72" s="2">
        <f>'Import '!I16</f>
        <v>1106387.4080000001</v>
      </c>
      <c r="J72" s="2">
        <f>'Import '!J16</f>
        <v>353268.14600000001</v>
      </c>
      <c r="K72" s="2">
        <f>'Import '!K16</f>
        <v>1779889.9680000001</v>
      </c>
      <c r="L72" s="3">
        <v>17078416415.530706</v>
      </c>
      <c r="M72" s="95">
        <f t="shared" si="20"/>
        <v>4.3699359580043856E-6</v>
      </c>
      <c r="N72" s="96">
        <f t="shared" si="30"/>
        <v>2.203441758556665E-5</v>
      </c>
      <c r="O72" s="96">
        <f t="shared" si="31"/>
        <v>2.0058378169563732E-5</v>
      </c>
      <c r="P72" s="96">
        <f t="shared" si="32"/>
        <v>6.7775104660605692E-6</v>
      </c>
      <c r="Q72" s="96">
        <f t="shared" si="33"/>
        <v>2.2847257292846306E-5</v>
      </c>
      <c r="R72" s="96">
        <f t="shared" si="34"/>
        <v>1.5855224653836007E-5</v>
      </c>
      <c r="S72" s="96">
        <f t="shared" si="35"/>
        <v>4.0146654368755997E-5</v>
      </c>
      <c r="T72" s="96">
        <f t="shared" si="36"/>
        <v>7.269817375286305E-5</v>
      </c>
      <c r="U72" s="96">
        <f t="shared" si="37"/>
        <v>3.1827572871785422E-5</v>
      </c>
      <c r="V72" s="96">
        <f t="shared" si="38"/>
        <v>7.0838305822068558E-5</v>
      </c>
      <c r="W72" s="1"/>
    </row>
    <row r="73" spans="1:23" x14ac:dyDescent="0.25">
      <c r="A73" s="9">
        <v>2010</v>
      </c>
      <c r="B73" s="2">
        <f>'Import '!B17</f>
        <v>88136.615999999995</v>
      </c>
      <c r="C73" s="2">
        <f>'Import '!C17</f>
        <v>349106.55900000001</v>
      </c>
      <c r="D73" s="2">
        <f>'Import '!D17</f>
        <v>310923.61499999999</v>
      </c>
      <c r="E73" s="2">
        <f>'Import '!E17</f>
        <v>96689.380999999994</v>
      </c>
      <c r="F73" s="2">
        <f>'Import '!F17</f>
        <v>377443.20400000003</v>
      </c>
      <c r="G73" s="2">
        <f>'Import '!G17</f>
        <v>288368.34600000002</v>
      </c>
      <c r="H73" s="2">
        <f>'Import '!H17</f>
        <v>712300.69400000002</v>
      </c>
      <c r="I73" s="2">
        <f>'Import '!I17</f>
        <v>1196042.048</v>
      </c>
      <c r="J73" s="2">
        <f>'Import '!J17</f>
        <v>505661.30599999998</v>
      </c>
      <c r="K73" s="2">
        <f>'Import '!K17</f>
        <v>1709685.996</v>
      </c>
      <c r="L73" s="3">
        <v>16975514981.942307</v>
      </c>
      <c r="M73" s="95">
        <f t="shared" si="20"/>
        <v>5.1919848142312779E-6</v>
      </c>
      <c r="N73" s="96">
        <f t="shared" si="30"/>
        <v>1.7884561695062207E-5</v>
      </c>
      <c r="O73" s="96">
        <f t="shared" si="31"/>
        <v>1.6721084356023612E-5</v>
      </c>
      <c r="P73" s="96">
        <f t="shared" si="32"/>
        <v>5.5843925265796793E-6</v>
      </c>
      <c r="Q73" s="96">
        <f t="shared" si="33"/>
        <v>1.7610251784290522E-5</v>
      </c>
      <c r="R73" s="96">
        <f t="shared" si="34"/>
        <v>1.1964285043254793E-5</v>
      </c>
      <c r="S73" s="96">
        <f t="shared" si="35"/>
        <v>3.713597553126312E-5</v>
      </c>
      <c r="T73" s="96">
        <f t="shared" si="36"/>
        <v>6.5175484170990923E-5</v>
      </c>
      <c r="U73" s="96">
        <f t="shared" si="37"/>
        <v>2.0810452370710921E-5</v>
      </c>
      <c r="V73" s="96">
        <f t="shared" si="38"/>
        <v>1.0485042544472771E-4</v>
      </c>
      <c r="W73" s="1"/>
    </row>
    <row r="74" spans="1:23" x14ac:dyDescent="0.25">
      <c r="A74" s="9">
        <v>2011</v>
      </c>
      <c r="B74" s="2">
        <f>'Import '!B18</f>
        <v>110279.618</v>
      </c>
      <c r="C74" s="2">
        <f>'Import '!C18</f>
        <v>442835.72899999999</v>
      </c>
      <c r="D74" s="2">
        <f>'Import '!D18</f>
        <v>417506.90100000001</v>
      </c>
      <c r="E74" s="2">
        <f>'Import '!E18</f>
        <v>130760.401</v>
      </c>
      <c r="F74" s="2">
        <f>'Import '!F18</f>
        <v>465567.26500000001</v>
      </c>
      <c r="G74" s="2">
        <f>'Import '!G18</f>
        <v>472467.609</v>
      </c>
      <c r="H74" s="2">
        <f>'Import '!H18</f>
        <v>889768.01300000004</v>
      </c>
      <c r="I74" s="2">
        <f>'Import '!I18</f>
        <v>1645197.844</v>
      </c>
      <c r="J74" s="2">
        <f>'Import '!J18</f>
        <v>507442.924</v>
      </c>
      <c r="K74" s="2">
        <f>'Import '!K18</f>
        <v>2394337.7999999998</v>
      </c>
      <c r="L74" s="3">
        <v>18336368276.396313</v>
      </c>
      <c r="M74" s="95">
        <f t="shared" si="20"/>
        <v>6.0142562767982044E-6</v>
      </c>
      <c r="N74" s="96">
        <f t="shared" si="30"/>
        <v>1.9039024180671109E-5</v>
      </c>
      <c r="O74" s="96">
        <f t="shared" si="31"/>
        <v>1.6956662863291188E-5</v>
      </c>
      <c r="P74" s="96">
        <f t="shared" si="32"/>
        <v>5.2730933161101722E-6</v>
      </c>
      <c r="Q74" s="96">
        <f t="shared" si="33"/>
        <v>2.0584403536760757E-5</v>
      </c>
      <c r="R74" s="96">
        <f t="shared" si="34"/>
        <v>1.5726579094247647E-5</v>
      </c>
      <c r="S74" s="96">
        <f t="shared" si="35"/>
        <v>3.8846334413828105E-5</v>
      </c>
      <c r="T74" s="96">
        <f t="shared" si="36"/>
        <v>6.5227859190612893E-5</v>
      </c>
      <c r="U74" s="96">
        <f t="shared" si="37"/>
        <v>2.7576960626980748E-5</v>
      </c>
      <c r="V74" s="96">
        <f t="shared" si="38"/>
        <v>9.3240164585961757E-5</v>
      </c>
      <c r="W74" s="1"/>
    </row>
    <row r="75" spans="1:23" x14ac:dyDescent="0.25">
      <c r="A75" s="9">
        <v>2012</v>
      </c>
      <c r="B75" s="2">
        <f>'Import '!B19</f>
        <v>124727.026</v>
      </c>
      <c r="C75" s="2">
        <f>'Import '!C19</f>
        <v>476050.62900000002</v>
      </c>
      <c r="D75" s="2">
        <f>'Import '!D19</f>
        <v>489405.24099999998</v>
      </c>
      <c r="E75" s="2">
        <f>'Import '!E19</f>
        <v>118635.902</v>
      </c>
      <c r="F75" s="2">
        <f>'Import '!F19</f>
        <v>550630.48800000001</v>
      </c>
      <c r="G75" s="2">
        <f>'Import '!G19</f>
        <v>436667.52</v>
      </c>
      <c r="H75" s="2">
        <f>'Import '!H19</f>
        <v>970939.78099999996</v>
      </c>
      <c r="I75" s="2">
        <f>'Import '!I19</f>
        <v>1791257.94</v>
      </c>
      <c r="J75" s="2">
        <f>'Import '!J19</f>
        <v>457131.15299999999</v>
      </c>
      <c r="K75" s="2">
        <f>'Import '!K19</f>
        <v>1843450.399</v>
      </c>
      <c r="L75" s="3">
        <v>17272908797.234131</v>
      </c>
      <c r="M75" s="95">
        <f t="shared" si="20"/>
        <v>7.2209624600097601E-6</v>
      </c>
      <c r="N75" s="96">
        <f t="shared" si="30"/>
        <v>2.5637588561279857E-5</v>
      </c>
      <c r="O75" s="96">
        <f t="shared" si="31"/>
        <v>2.4171198140457637E-5</v>
      </c>
      <c r="P75" s="96">
        <f t="shared" si="32"/>
        <v>7.570259447032937E-6</v>
      </c>
      <c r="Q75" s="96">
        <f t="shared" si="33"/>
        <v>2.6953611025523978E-5</v>
      </c>
      <c r="R75" s="96">
        <f t="shared" si="34"/>
        <v>2.7353100427164594E-5</v>
      </c>
      <c r="S75" s="96">
        <f t="shared" si="35"/>
        <v>5.1512343603787015E-5</v>
      </c>
      <c r="T75" s="96">
        <f t="shared" si="36"/>
        <v>9.5247295247887924E-5</v>
      </c>
      <c r="U75" s="96">
        <f t="shared" si="37"/>
        <v>2.9377965805114167E-5</v>
      </c>
      <c r="V75" s="96">
        <f t="shared" si="38"/>
        <v>1.3861810006102733E-4</v>
      </c>
      <c r="W75" s="1"/>
    </row>
    <row r="76" spans="1:23" x14ac:dyDescent="0.25">
      <c r="A76" s="9">
        <v>2013</v>
      </c>
      <c r="B76" s="2">
        <f>'Import '!B20</f>
        <v>137987.64799999999</v>
      </c>
      <c r="C76" s="2">
        <f>'Import '!C20</f>
        <v>504193.65</v>
      </c>
      <c r="D76" s="2">
        <f>'Import '!D20</f>
        <v>522945.62099999998</v>
      </c>
      <c r="E76" s="2">
        <f>'Import '!E20</f>
        <v>129326.678</v>
      </c>
      <c r="F76" s="2">
        <f>'Import '!F20</f>
        <v>612538.45799999998</v>
      </c>
      <c r="G76" s="2">
        <f>'Import '!G20</f>
        <v>452905.80300000001</v>
      </c>
      <c r="H76" s="2">
        <f>'Import '!H20</f>
        <v>892658.83799999999</v>
      </c>
      <c r="I76" s="2">
        <f>'Import '!I20</f>
        <v>1819644.571</v>
      </c>
      <c r="J76" s="2">
        <f>'Import '!J20</f>
        <v>569350.56999999995</v>
      </c>
      <c r="K76" s="2">
        <f>'Import '!K20</f>
        <v>2269769.5269999998</v>
      </c>
      <c r="L76" s="3">
        <v>18005490572.832581</v>
      </c>
      <c r="M76" s="95">
        <f t="shared" si="20"/>
        <v>7.6636427895056294E-6</v>
      </c>
      <c r="N76" s="96">
        <f t="shared" si="30"/>
        <v>2.643919237159162E-5</v>
      </c>
      <c r="O76" s="96">
        <f t="shared" si="31"/>
        <v>2.7180889019399148E-5</v>
      </c>
      <c r="P76" s="96">
        <f t="shared" si="32"/>
        <v>6.5888736283032854E-6</v>
      </c>
      <c r="Q76" s="96">
        <f t="shared" si="33"/>
        <v>3.058125441085253E-5</v>
      </c>
      <c r="R76" s="96">
        <f t="shared" si="34"/>
        <v>2.4251909062609035E-5</v>
      </c>
      <c r="S76" s="96">
        <f t="shared" si="35"/>
        <v>5.3924650210030573E-5</v>
      </c>
      <c r="T76" s="96">
        <f t="shared" si="36"/>
        <v>9.9483984218831729E-5</v>
      </c>
      <c r="U76" s="96">
        <f t="shared" si="37"/>
        <v>2.5388430887283802E-5</v>
      </c>
      <c r="V76" s="96">
        <f t="shared" si="38"/>
        <v>1.0238268107959653E-4</v>
      </c>
      <c r="W76" s="1"/>
    </row>
    <row r="77" spans="1:23" x14ac:dyDescent="0.25">
      <c r="A77" s="9">
        <v>2014</v>
      </c>
      <c r="B77" s="2">
        <f>'Import '!B21</f>
        <v>176290.71900000001</v>
      </c>
      <c r="C77" s="2">
        <f>'Import '!C21</f>
        <v>570400.56599999999</v>
      </c>
      <c r="D77" s="2">
        <f>'Import '!D21</f>
        <v>458186.41</v>
      </c>
      <c r="E77" s="2">
        <f>'Import '!E21</f>
        <v>139737.53700000001</v>
      </c>
      <c r="F77" s="2">
        <f>'Import '!F21</f>
        <v>637709.98800000001</v>
      </c>
      <c r="G77" s="2">
        <f>'Import '!G21</f>
        <v>464247.96100000001</v>
      </c>
      <c r="H77" s="2">
        <f>'Import '!H21</f>
        <v>901300.53300000005</v>
      </c>
      <c r="I77" s="2">
        <f>'Import '!I21</f>
        <v>1789695.0560000001</v>
      </c>
      <c r="J77" s="2">
        <f>'Import '!J21</f>
        <v>531457.01300000004</v>
      </c>
      <c r="K77" s="2">
        <f>'Import '!K21</f>
        <v>3051583.2560000001</v>
      </c>
      <c r="L77" s="3">
        <v>18573805333.297714</v>
      </c>
      <c r="M77" s="95">
        <f t="shared" si="20"/>
        <v>9.4913624772388095E-6</v>
      </c>
      <c r="N77" s="96">
        <f t="shared" si="30"/>
        <v>2.714541478994182E-5</v>
      </c>
      <c r="O77" s="96">
        <f t="shared" si="31"/>
        <v>2.8155007098222496E-5</v>
      </c>
      <c r="P77" s="96">
        <f t="shared" si="32"/>
        <v>6.9628530976446118E-6</v>
      </c>
      <c r="Q77" s="96">
        <f t="shared" si="33"/>
        <v>3.2978619459410791E-5</v>
      </c>
      <c r="R77" s="96">
        <f t="shared" si="34"/>
        <v>2.4384114879682988E-5</v>
      </c>
      <c r="S77" s="96">
        <f t="shared" si="35"/>
        <v>4.8060094416931824E-5</v>
      </c>
      <c r="T77" s="96">
        <f t="shared" si="36"/>
        <v>9.7968323579760948E-5</v>
      </c>
      <c r="U77" s="96">
        <f t="shared" si="37"/>
        <v>3.0653415376294015E-5</v>
      </c>
      <c r="V77" s="96">
        <f t="shared" si="38"/>
        <v>1.2220271970498844E-4</v>
      </c>
      <c r="W77" s="1"/>
    </row>
    <row r="78" spans="1:23" x14ac:dyDescent="0.25">
      <c r="A78" s="10">
        <v>2015</v>
      </c>
      <c r="B78" s="94">
        <f>'Import '!B22</f>
        <v>183730.14799999999</v>
      </c>
      <c r="C78" s="2">
        <f>'Import '!C22</f>
        <v>507541.364</v>
      </c>
      <c r="D78" s="2">
        <f>'Import '!D22</f>
        <v>553636.32999999996</v>
      </c>
      <c r="E78" s="2">
        <f>'Import '!E22</f>
        <v>122204.93399999999</v>
      </c>
      <c r="F78" s="2">
        <f>'Import '!F22</f>
        <v>526186.86499999999</v>
      </c>
      <c r="G78" s="2">
        <f>'Import '!G22</f>
        <v>425892.00300000003</v>
      </c>
      <c r="H78" s="2">
        <f>'Import '!H22</f>
        <v>894314.37600000005</v>
      </c>
      <c r="I78" s="2">
        <f>'Import '!I22</f>
        <v>1771544.368</v>
      </c>
      <c r="J78" s="2">
        <f>'Import '!J22</f>
        <v>456073.87</v>
      </c>
      <c r="K78" s="2">
        <f>'Import '!K22</f>
        <v>2780224.06</v>
      </c>
      <c r="L78" s="3">
        <v>16311897169.59499</v>
      </c>
      <c r="M78" s="50">
        <f t="shared" si="20"/>
        <v>1.1263567081729087E-5</v>
      </c>
      <c r="N78" s="50">
        <f t="shared" si="30"/>
        <v>3.4968376766328187E-5</v>
      </c>
      <c r="O78" s="50">
        <f t="shared" si="31"/>
        <v>2.8089093821290704E-5</v>
      </c>
      <c r="P78" s="50">
        <f t="shared" si="32"/>
        <v>8.5666023729273893E-6</v>
      </c>
      <c r="Q78" s="50">
        <f t="shared" si="33"/>
        <v>3.9094777349913479E-5</v>
      </c>
      <c r="R78" s="50">
        <f t="shared" si="34"/>
        <v>2.8460696887260164E-5</v>
      </c>
      <c r="S78" s="50">
        <f t="shared" si="35"/>
        <v>5.5254181878978739E-5</v>
      </c>
      <c r="T78" s="50">
        <f t="shared" si="36"/>
        <v>1.097171614921624E-4</v>
      </c>
      <c r="U78" s="50">
        <f t="shared" si="37"/>
        <v>3.2580944293262463E-5</v>
      </c>
      <c r="V78" s="50">
        <f t="shared" si="38"/>
        <v>1.870771513744019E-4</v>
      </c>
      <c r="W78" s="1"/>
    </row>
    <row r="79" spans="1:23" x14ac:dyDescent="0.25">
      <c r="A79" t="s">
        <v>40</v>
      </c>
      <c r="B79" s="14"/>
      <c r="C79" s="15"/>
      <c r="D79" s="16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x14ac:dyDescent="0.25">
      <c r="B80" s="14"/>
      <c r="C80" s="15"/>
      <c r="D80" s="16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32" x14ac:dyDescent="0.25"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32" ht="66.75" customHeight="1" x14ac:dyDescent="0.25">
      <c r="A82" s="109" t="s">
        <v>266</v>
      </c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"/>
      <c r="X82" s="76" t="s">
        <v>18</v>
      </c>
      <c r="Y82" s="77"/>
      <c r="Z82" s="77"/>
      <c r="AA82" s="78" t="s">
        <v>3</v>
      </c>
      <c r="AB82" s="76" t="s">
        <v>267</v>
      </c>
      <c r="AC82" s="78"/>
      <c r="AD82" s="1"/>
      <c r="AE82" s="1"/>
      <c r="AF82" s="1"/>
    </row>
    <row r="83" spans="1:32" ht="60.75" thickBot="1" x14ac:dyDescent="0.3">
      <c r="A83" s="11" t="s">
        <v>0</v>
      </c>
      <c r="B83" s="71" t="s">
        <v>62</v>
      </c>
      <c r="C83" s="71" t="s">
        <v>63</v>
      </c>
      <c r="D83" s="71" t="s">
        <v>64</v>
      </c>
      <c r="E83" s="71" t="s">
        <v>65</v>
      </c>
      <c r="F83" s="71" t="s">
        <v>66</v>
      </c>
      <c r="G83" s="71" t="s">
        <v>67</v>
      </c>
      <c r="H83" s="71" t="s">
        <v>68</v>
      </c>
      <c r="I83" s="71" t="s">
        <v>69</v>
      </c>
      <c r="J83" s="71" t="s">
        <v>70</v>
      </c>
      <c r="K83" s="71" t="s">
        <v>71</v>
      </c>
      <c r="L83" s="12" t="s">
        <v>264</v>
      </c>
      <c r="M83" s="13" t="s">
        <v>268</v>
      </c>
      <c r="N83" s="75" t="s">
        <v>269</v>
      </c>
      <c r="O83" s="75" t="s">
        <v>270</v>
      </c>
      <c r="P83" s="75" t="s">
        <v>271</v>
      </c>
      <c r="Q83" s="75" t="s">
        <v>272</v>
      </c>
      <c r="R83" s="75" t="s">
        <v>273</v>
      </c>
      <c r="S83" s="75" t="s">
        <v>274</v>
      </c>
      <c r="T83" s="75" t="s">
        <v>275</v>
      </c>
      <c r="U83" s="75" t="s">
        <v>276</v>
      </c>
      <c r="V83" s="75" t="s">
        <v>277</v>
      </c>
      <c r="W83" s="1"/>
    </row>
    <row r="84" spans="1:32" x14ac:dyDescent="0.25">
      <c r="A84" s="9">
        <v>1995</v>
      </c>
      <c r="B84" s="2">
        <f>'Export '!B2</f>
        <v>1977013.422</v>
      </c>
      <c r="C84" s="2">
        <f>'Export '!C2</f>
        <v>66047.48</v>
      </c>
      <c r="D84" s="2">
        <f>'Export '!D2</f>
        <v>101948.97199999999</v>
      </c>
      <c r="E84" s="2">
        <f>'Export '!E2</f>
        <v>112399.629</v>
      </c>
      <c r="F84" s="2">
        <f>'Export '!F2</f>
        <v>15006.369000000001</v>
      </c>
      <c r="G84" s="2">
        <f>'Export '!G2</f>
        <v>9.2430000000000003</v>
      </c>
      <c r="H84" s="2">
        <f>'Export '!H2</f>
        <v>168723.74600000001</v>
      </c>
      <c r="I84" s="2">
        <f>'Export '!I2</f>
        <v>6652.7979999999998</v>
      </c>
      <c r="J84" s="2">
        <f>'Export '!J2</f>
        <v>566.99800000000005</v>
      </c>
      <c r="K84" s="2">
        <f>'Export '!K2</f>
        <v>2269.0439999999999</v>
      </c>
      <c r="L84" s="5">
        <f>L58</f>
        <v>9610436328.499136</v>
      </c>
      <c r="M84" s="99">
        <f t="shared" ref="M84:M104" si="39">(B84/$L84)/1000000000</f>
        <v>2.0571526145356094E-13</v>
      </c>
      <c r="N84" s="99">
        <f t="shared" ref="N84:N104" si="40">(C84/$L84)/1000000000</f>
        <v>6.8724746455205584E-15</v>
      </c>
      <c r="O84" s="99">
        <f t="shared" ref="O84:O104" si="41">(D84/$L84)/1000000000</f>
        <v>1.0608152274801178E-14</v>
      </c>
      <c r="P84" s="99">
        <f t="shared" ref="P84:P104" si="42">(E84/$L84)/1000000000</f>
        <v>1.1695580216965392E-14</v>
      </c>
      <c r="Q84" s="99">
        <f t="shared" ref="Q84:Q104" si="43">(F84/$L84)/1000000000</f>
        <v>1.561465940469276E-15</v>
      </c>
      <c r="R84" s="99">
        <f t="shared" ref="R84:R104" si="44">(G84/$L84)/1000000000</f>
        <v>9.6176694627178084E-19</v>
      </c>
      <c r="S84" s="99">
        <f t="shared" ref="S84:S104" si="45">(H84/$L84)/1000000000</f>
        <v>1.7556304441626703E-14</v>
      </c>
      <c r="T84" s="99">
        <f t="shared" ref="T84:T104" si="46">(I84/$L84)/1000000000</f>
        <v>6.9224723754441323E-16</v>
      </c>
      <c r="U84" s="99">
        <f t="shared" ref="U84:U104" si="47">(J84/$L84)/1000000000</f>
        <v>5.8998153738202668E-17</v>
      </c>
      <c r="V84" s="99">
        <f t="shared" ref="V84:V104" si="48">(K84/$L84)/1000000000</f>
        <v>2.3610207928554658E-16</v>
      </c>
      <c r="W84" s="1"/>
    </row>
    <row r="85" spans="1:32" x14ac:dyDescent="0.25">
      <c r="A85" s="9">
        <v>1996</v>
      </c>
      <c r="B85" s="2">
        <f>'Export '!B3</f>
        <v>2011916.14</v>
      </c>
      <c r="C85" s="2">
        <f>'Export '!C3</f>
        <v>51344.527999999998</v>
      </c>
      <c r="D85" s="2">
        <f>'Export '!D3</f>
        <v>42207.595999999998</v>
      </c>
      <c r="E85" s="2">
        <f>'Export '!E3</f>
        <v>99830.437000000005</v>
      </c>
      <c r="F85" s="2">
        <f>'Export '!F3</f>
        <v>13434.156000000001</v>
      </c>
      <c r="G85" s="2">
        <f>'Export '!G3</f>
        <v>56.029000000000003</v>
      </c>
      <c r="H85" s="2">
        <f>'Export '!H3</f>
        <v>173476.916</v>
      </c>
      <c r="I85" s="2">
        <f>'Export '!I3</f>
        <v>7933.3050000000003</v>
      </c>
      <c r="J85" s="2">
        <f>'Export '!J3</f>
        <v>327.19499999999999</v>
      </c>
      <c r="K85" s="2">
        <f>'Export '!K3</f>
        <v>2484.835</v>
      </c>
      <c r="L85" s="5">
        <f t="shared" ref="L85:L104" si="49">L59</f>
        <v>9824633811.4507504</v>
      </c>
      <c r="M85" s="99">
        <f t="shared" si="39"/>
        <v>2.0478281212426289E-13</v>
      </c>
      <c r="N85" s="99">
        <f t="shared" si="40"/>
        <v>5.226100940287181E-15</v>
      </c>
      <c r="O85" s="99">
        <f t="shared" si="41"/>
        <v>4.2960986444916083E-15</v>
      </c>
      <c r="P85" s="99">
        <f t="shared" si="42"/>
        <v>1.0161237448223893E-14</v>
      </c>
      <c r="Q85" s="99">
        <f t="shared" si="43"/>
        <v>1.3673950864552632E-15</v>
      </c>
      <c r="R85" s="99">
        <f t="shared" si="44"/>
        <v>5.7029097547327827E-18</v>
      </c>
      <c r="S85" s="99">
        <f t="shared" si="45"/>
        <v>1.7657341670873289E-14</v>
      </c>
      <c r="T85" s="99">
        <f t="shared" si="46"/>
        <v>8.0749116478556386E-16</v>
      </c>
      <c r="U85" s="99">
        <f t="shared" si="47"/>
        <v>3.3303531335554676E-17</v>
      </c>
      <c r="V85" s="99">
        <f t="shared" si="48"/>
        <v>2.529188413214841E-16</v>
      </c>
      <c r="W85" s="1"/>
    </row>
    <row r="86" spans="1:32" x14ac:dyDescent="0.25">
      <c r="A86" s="9">
        <v>1997</v>
      </c>
      <c r="B86" s="2">
        <f>'Export '!B4</f>
        <v>2332575.5150000001</v>
      </c>
      <c r="C86" s="2">
        <f>'Export '!C4</f>
        <v>71122.183000000005</v>
      </c>
      <c r="D86" s="2">
        <f>'Export '!D4</f>
        <v>30631.909</v>
      </c>
      <c r="E86" s="2">
        <f>'Export '!E4</f>
        <v>87501.494000000006</v>
      </c>
      <c r="F86" s="2">
        <f>'Export '!F4</f>
        <v>12247.361000000001</v>
      </c>
      <c r="G86" s="2">
        <f>'Export '!G4</f>
        <v>180.17099999999999</v>
      </c>
      <c r="H86" s="2">
        <f>'Export '!H4</f>
        <v>134228.717</v>
      </c>
      <c r="I86" s="2">
        <f>'Export '!I4</f>
        <v>4839.9639999999999</v>
      </c>
      <c r="J86" s="2">
        <f>'Export '!J4</f>
        <v>138.983</v>
      </c>
      <c r="K86" s="2">
        <f>'Export '!K4</f>
        <v>3105.4830000000002</v>
      </c>
      <c r="L86" s="5">
        <f t="shared" si="49"/>
        <v>9273326737.6625519</v>
      </c>
      <c r="M86" s="99">
        <f t="shared" si="39"/>
        <v>2.5153600007713653E-13</v>
      </c>
      <c r="N86" s="99">
        <f t="shared" si="40"/>
        <v>7.6695435211125926E-15</v>
      </c>
      <c r="O86" s="99">
        <f t="shared" si="41"/>
        <v>3.3032276190153011E-15</v>
      </c>
      <c r="P86" s="99">
        <f t="shared" si="42"/>
        <v>9.4358256185046015E-15</v>
      </c>
      <c r="Q86" s="99">
        <f t="shared" si="43"/>
        <v>1.3207084519365366E-15</v>
      </c>
      <c r="R86" s="99">
        <f t="shared" si="44"/>
        <v>1.9428949836120424E-17</v>
      </c>
      <c r="S86" s="99">
        <f t="shared" si="45"/>
        <v>1.4474710187320962E-14</v>
      </c>
      <c r="T86" s="99">
        <f t="shared" si="46"/>
        <v>5.2192316057872101E-16</v>
      </c>
      <c r="U86" s="99">
        <f t="shared" si="47"/>
        <v>1.4987393837374079E-17</v>
      </c>
      <c r="V86" s="99">
        <f t="shared" si="48"/>
        <v>3.3488337981098381E-16</v>
      </c>
      <c r="W86" s="1"/>
    </row>
    <row r="87" spans="1:32" x14ac:dyDescent="0.25">
      <c r="A87" s="9">
        <v>1998</v>
      </c>
      <c r="B87" s="2">
        <f>'Export '!B5</f>
        <v>2190853.5049999999</v>
      </c>
      <c r="C87" s="2">
        <f>'Export '!C5</f>
        <v>102018.985</v>
      </c>
      <c r="D87" s="2">
        <f>'Export '!D5</f>
        <v>30640.901000000002</v>
      </c>
      <c r="E87" s="2">
        <f>'Export '!E5</f>
        <v>83654.599000000002</v>
      </c>
      <c r="F87" s="2">
        <f>'Export '!F5</f>
        <v>8929.357</v>
      </c>
      <c r="G87" s="2">
        <f>'Export '!G5</f>
        <v>718.53700000000003</v>
      </c>
      <c r="H87" s="2">
        <f>'Export '!H5</f>
        <v>92975.356</v>
      </c>
      <c r="I87" s="2">
        <f>'Export '!I5</f>
        <v>3460.326</v>
      </c>
      <c r="J87" s="2">
        <f>'Export '!J5</f>
        <v>300.23500000000001</v>
      </c>
      <c r="K87" s="2">
        <f>'Export '!K5</f>
        <v>6918.5839999999998</v>
      </c>
      <c r="L87" s="5">
        <f t="shared" si="49"/>
        <v>9589851317.9798145</v>
      </c>
      <c r="M87" s="99">
        <f t="shared" si="39"/>
        <v>2.2845541941744327E-13</v>
      </c>
      <c r="N87" s="99">
        <f t="shared" si="40"/>
        <v>1.0638223849073313E-14</v>
      </c>
      <c r="O87" s="99">
        <f t="shared" si="41"/>
        <v>3.1951382752464583E-15</v>
      </c>
      <c r="P87" s="99">
        <f t="shared" si="42"/>
        <v>8.7232425432037437E-15</v>
      </c>
      <c r="Q87" s="99">
        <f t="shared" si="43"/>
        <v>9.311256977737008E-16</v>
      </c>
      <c r="R87" s="99">
        <f t="shared" si="44"/>
        <v>7.4926813375388813E-17</v>
      </c>
      <c r="S87" s="99">
        <f t="shared" si="45"/>
        <v>9.6951822209883925E-15</v>
      </c>
      <c r="T87" s="99">
        <f t="shared" si="46"/>
        <v>3.6083208021299625E-16</v>
      </c>
      <c r="U87" s="99">
        <f t="shared" si="47"/>
        <v>3.130757610778549E-17</v>
      </c>
      <c r="V87" s="99">
        <f t="shared" si="48"/>
        <v>7.2144851578965449E-16</v>
      </c>
    </row>
    <row r="88" spans="1:32" x14ac:dyDescent="0.25">
      <c r="A88" s="9">
        <v>1999</v>
      </c>
      <c r="B88" s="2">
        <f>'Export '!B6</f>
        <v>1658142.379</v>
      </c>
      <c r="C88" s="2">
        <f>'Export '!C6</f>
        <v>86904.357999999993</v>
      </c>
      <c r="D88" s="2">
        <f>'Export '!D6</f>
        <v>41160.828000000001</v>
      </c>
      <c r="E88" s="2">
        <f>'Export '!E6</f>
        <v>75572.648000000001</v>
      </c>
      <c r="F88" s="2">
        <f>'Export '!F6</f>
        <v>11286.083000000001</v>
      </c>
      <c r="G88" s="2">
        <f>'Export '!G6</f>
        <v>200.77799999999999</v>
      </c>
      <c r="H88" s="2">
        <f>'Export '!H6</f>
        <v>124488.36</v>
      </c>
      <c r="I88" s="2">
        <f>'Export '!I6</f>
        <v>3341.8330000000001</v>
      </c>
      <c r="J88" s="2">
        <f>'Export '!J6</f>
        <v>128.553</v>
      </c>
      <c r="K88" s="2">
        <f>'Export '!K6</f>
        <v>1881.729</v>
      </c>
      <c r="L88" s="5">
        <f t="shared" si="49"/>
        <v>9576747414.7538052</v>
      </c>
      <c r="M88" s="99">
        <f t="shared" si="39"/>
        <v>1.7314254069659273E-13</v>
      </c>
      <c r="N88" s="99">
        <f t="shared" si="40"/>
        <v>9.0745170814588187E-15</v>
      </c>
      <c r="O88" s="99">
        <f t="shared" si="41"/>
        <v>4.29799661799456E-15</v>
      </c>
      <c r="P88" s="99">
        <f t="shared" si="42"/>
        <v>7.8912646149123468E-15</v>
      </c>
      <c r="Q88" s="99">
        <f t="shared" si="43"/>
        <v>1.1784881140973622E-15</v>
      </c>
      <c r="R88" s="99">
        <f t="shared" si="44"/>
        <v>2.0965155632139171E-17</v>
      </c>
      <c r="S88" s="99">
        <f t="shared" si="45"/>
        <v>1.2999023009442115E-14</v>
      </c>
      <c r="T88" s="99">
        <f t="shared" si="46"/>
        <v>3.4895281824511922E-16</v>
      </c>
      <c r="U88" s="99">
        <f t="shared" si="47"/>
        <v>1.3423451035364367E-17</v>
      </c>
      <c r="V88" s="99">
        <f t="shared" si="48"/>
        <v>1.9648936309012747E-16</v>
      </c>
    </row>
    <row r="89" spans="1:32" x14ac:dyDescent="0.25">
      <c r="A89" s="9">
        <v>2000</v>
      </c>
      <c r="B89" s="2">
        <f>'Export '!B7</f>
        <v>1471285.7949999999</v>
      </c>
      <c r="C89" s="2">
        <f>'Export '!C7</f>
        <v>64195.616999999998</v>
      </c>
      <c r="D89" s="2">
        <f>'Export '!D7</f>
        <v>25289.826000000001</v>
      </c>
      <c r="E89" s="2">
        <f>'Export '!E7</f>
        <v>89796.822</v>
      </c>
      <c r="F89" s="2">
        <f>'Export '!F7</f>
        <v>11345.458000000001</v>
      </c>
      <c r="G89" s="2">
        <f>'Export '!G7</f>
        <v>1498.2270000000001</v>
      </c>
      <c r="H89" s="2">
        <f>'Export '!H7</f>
        <v>161329.80799999999</v>
      </c>
      <c r="I89" s="2">
        <f>'Export '!I7</f>
        <v>3557.63</v>
      </c>
      <c r="J89" s="2">
        <f>'Export '!J7</f>
        <v>374.858</v>
      </c>
      <c r="K89" s="2">
        <f>'Export '!K7</f>
        <v>2242.0189999999998</v>
      </c>
      <c r="L89" s="5">
        <f t="shared" si="49"/>
        <v>8899098560.6775208</v>
      </c>
      <c r="M89" s="99">
        <f t="shared" si="39"/>
        <v>1.6532975615094048E-13</v>
      </c>
      <c r="N89" s="99">
        <f t="shared" si="40"/>
        <v>7.2137213182087246E-15</v>
      </c>
      <c r="O89" s="99">
        <f t="shared" si="41"/>
        <v>2.8418413199453984E-15</v>
      </c>
      <c r="P89" s="99">
        <f t="shared" si="42"/>
        <v>1.0090552586616531E-14</v>
      </c>
      <c r="Q89" s="99">
        <f t="shared" si="43"/>
        <v>1.2748996904172087E-15</v>
      </c>
      <c r="R89" s="99">
        <f t="shared" si="44"/>
        <v>1.6835716446834528E-16</v>
      </c>
      <c r="S89" s="99">
        <f t="shared" si="45"/>
        <v>1.8128780898423647E-14</v>
      </c>
      <c r="T89" s="99">
        <f t="shared" si="46"/>
        <v>3.9977419912170797E-16</v>
      </c>
      <c r="U89" s="99">
        <f t="shared" si="47"/>
        <v>4.212314286037761E-17</v>
      </c>
      <c r="V89" s="99">
        <f t="shared" si="48"/>
        <v>2.5193776478741531E-16</v>
      </c>
    </row>
    <row r="90" spans="1:32" x14ac:dyDescent="0.25">
      <c r="A90" s="9">
        <v>2001</v>
      </c>
      <c r="B90" s="2">
        <f>'Export '!B8</f>
        <v>1380309.335</v>
      </c>
      <c r="C90" s="2">
        <f>'Export '!C8</f>
        <v>46139.762000000002</v>
      </c>
      <c r="D90" s="2">
        <f>'Export '!D8</f>
        <v>26775.984</v>
      </c>
      <c r="E90" s="2">
        <f>'Export '!E8</f>
        <v>94629.748000000007</v>
      </c>
      <c r="F90" s="2">
        <f>'Export '!F8</f>
        <v>12464.617</v>
      </c>
      <c r="G90" s="2">
        <f>'Export '!G8</f>
        <v>1396.373</v>
      </c>
      <c r="H90" s="2">
        <f>'Export '!H8</f>
        <v>179301.77900000001</v>
      </c>
      <c r="I90" s="2">
        <f>'Export '!I8</f>
        <v>5844.46</v>
      </c>
      <c r="J90" s="2">
        <f>'Export '!J8</f>
        <v>1671.5740000000001</v>
      </c>
      <c r="K90" s="2">
        <f>'Export '!K8</f>
        <v>1874.876</v>
      </c>
      <c r="L90" s="5">
        <f t="shared" si="49"/>
        <v>9000492533.9822655</v>
      </c>
      <c r="M90" s="99">
        <f t="shared" si="39"/>
        <v>1.5335931114752923E-13</v>
      </c>
      <c r="N90" s="99">
        <f t="shared" si="40"/>
        <v>5.1263596770726366E-15</v>
      </c>
      <c r="O90" s="99">
        <f t="shared" si="41"/>
        <v>2.974946526415591E-15</v>
      </c>
      <c r="P90" s="99">
        <f t="shared" si="42"/>
        <v>1.0513841063999094E-14</v>
      </c>
      <c r="Q90" s="99">
        <f t="shared" si="43"/>
        <v>1.3848816554136992E-15</v>
      </c>
      <c r="R90" s="99">
        <f t="shared" si="44"/>
        <v>1.5514406514175231E-16</v>
      </c>
      <c r="S90" s="99">
        <f t="shared" si="45"/>
        <v>1.9921329674240393E-14</v>
      </c>
      <c r="T90" s="99">
        <f t="shared" si="46"/>
        <v>6.4934890817737513E-16</v>
      </c>
      <c r="U90" s="99">
        <f t="shared" si="47"/>
        <v>1.8572028071672792E-16</v>
      </c>
      <c r="V90" s="99">
        <f t="shared" si="48"/>
        <v>2.0830815568383807E-16</v>
      </c>
    </row>
    <row r="91" spans="1:32" x14ac:dyDescent="0.25">
      <c r="A91" s="9">
        <v>2002</v>
      </c>
      <c r="B91" s="2">
        <f>'Export '!B9</f>
        <v>1277430.0319999999</v>
      </c>
      <c r="C91" s="2">
        <f>'Export '!C9</f>
        <v>54620.4</v>
      </c>
      <c r="D91" s="2">
        <f>'Export '!D9</f>
        <v>28246.795999999998</v>
      </c>
      <c r="E91" s="2">
        <f>'Export '!E9</f>
        <v>86314.687000000005</v>
      </c>
      <c r="F91" s="2">
        <f>'Export '!F9</f>
        <v>10886.504999999999</v>
      </c>
      <c r="G91" s="2">
        <f>'Export '!G9</f>
        <v>419.41699999999997</v>
      </c>
      <c r="H91" s="2">
        <f>'Export '!H9</f>
        <v>183949.30600000001</v>
      </c>
      <c r="I91" s="2">
        <f>'Export '!I9</f>
        <v>5635.2960000000003</v>
      </c>
      <c r="J91" s="2">
        <f>'Export '!J9</f>
        <v>2714.4070000000002</v>
      </c>
      <c r="K91" s="2">
        <f>'Export '!K9</f>
        <v>1393.6469999999999</v>
      </c>
      <c r="L91" s="5">
        <f t="shared" si="49"/>
        <v>9810780862.3137131</v>
      </c>
      <c r="M91" s="99">
        <f t="shared" si="39"/>
        <v>1.3020676436745311E-13</v>
      </c>
      <c r="N91" s="99">
        <f t="shared" si="40"/>
        <v>5.567385590051664E-15</v>
      </c>
      <c r="O91" s="99">
        <f t="shared" si="41"/>
        <v>2.8791587944344781E-15</v>
      </c>
      <c r="P91" s="99">
        <f t="shared" si="42"/>
        <v>8.7979426114349165E-15</v>
      </c>
      <c r="Q91" s="99">
        <f t="shared" si="43"/>
        <v>1.1096471476412729E-15</v>
      </c>
      <c r="R91" s="99">
        <f t="shared" si="44"/>
        <v>4.2750623613571089E-17</v>
      </c>
      <c r="S91" s="99">
        <f t="shared" si="45"/>
        <v>1.8749711015012778E-14</v>
      </c>
      <c r="T91" s="99">
        <f t="shared" si="46"/>
        <v>5.7439831539270633E-16</v>
      </c>
      <c r="U91" s="99">
        <f t="shared" si="47"/>
        <v>2.7667593824533268E-16</v>
      </c>
      <c r="V91" s="99">
        <f t="shared" si="48"/>
        <v>1.4205260718373958E-16</v>
      </c>
    </row>
    <row r="92" spans="1:32" x14ac:dyDescent="0.25">
      <c r="A92" s="9">
        <v>2003</v>
      </c>
      <c r="B92" s="2">
        <f>'Export '!B10</f>
        <v>1434754.3540000001</v>
      </c>
      <c r="C92" s="2">
        <f>'Export '!C10</f>
        <v>75622.274000000005</v>
      </c>
      <c r="D92" s="2">
        <f>'Export '!D10</f>
        <v>29302.392</v>
      </c>
      <c r="E92" s="2">
        <f>'Export '!E10</f>
        <v>98025.760999999999</v>
      </c>
      <c r="F92" s="2">
        <f>'Export '!F10</f>
        <v>19026.509999999998</v>
      </c>
      <c r="G92" s="2">
        <f>'Export '!G10</f>
        <v>384.214</v>
      </c>
      <c r="H92" s="2">
        <f>'Export '!H10</f>
        <v>237331.54699999999</v>
      </c>
      <c r="I92" s="2">
        <f>'Export '!I10</f>
        <v>7848.4229999999998</v>
      </c>
      <c r="J92" s="2">
        <f>'Export '!J10</f>
        <v>813.50400000000002</v>
      </c>
      <c r="K92" s="2">
        <f>'Export '!K10</f>
        <v>2032.5229999999999</v>
      </c>
      <c r="L92" s="5">
        <f t="shared" si="49"/>
        <v>11945411092.672791</v>
      </c>
      <c r="M92" s="99">
        <f t="shared" si="39"/>
        <v>1.2010924888805759E-13</v>
      </c>
      <c r="N92" s="99">
        <f t="shared" si="40"/>
        <v>6.3306547939891366E-15</v>
      </c>
      <c r="O92" s="99">
        <f t="shared" si="41"/>
        <v>2.453024996182327E-15</v>
      </c>
      <c r="P92" s="99">
        <f t="shared" si="42"/>
        <v>8.2061437852170817E-15</v>
      </c>
      <c r="Q92" s="99">
        <f t="shared" si="43"/>
        <v>1.592788214017238E-15</v>
      </c>
      <c r="R92" s="99">
        <f t="shared" si="44"/>
        <v>3.2164150485844178E-17</v>
      </c>
      <c r="S92" s="99">
        <f t="shared" si="45"/>
        <v>1.9868009996372335E-14</v>
      </c>
      <c r="T92" s="99">
        <f t="shared" si="46"/>
        <v>6.5702410231943824E-16</v>
      </c>
      <c r="U92" s="99">
        <f t="shared" si="47"/>
        <v>6.8101800238502982E-17</v>
      </c>
      <c r="V92" s="99">
        <f t="shared" si="48"/>
        <v>1.7015094618608241E-16</v>
      </c>
    </row>
    <row r="93" spans="1:32" x14ac:dyDescent="0.25">
      <c r="A93" s="9">
        <v>2004</v>
      </c>
      <c r="B93" s="2">
        <f>'Export '!B11</f>
        <v>1681065.442</v>
      </c>
      <c r="C93" s="2">
        <f>'Export '!C11</f>
        <v>112823.107</v>
      </c>
      <c r="D93" s="2">
        <f>'Export '!D11</f>
        <v>72099.004000000001</v>
      </c>
      <c r="E93" s="2">
        <f>'Export '!E11</f>
        <v>96377.896999999997</v>
      </c>
      <c r="F93" s="2">
        <f>'Export '!F11</f>
        <v>22624.557000000001</v>
      </c>
      <c r="G93" s="2">
        <f>'Export '!G11</f>
        <v>2035.1289999999999</v>
      </c>
      <c r="H93" s="2">
        <f>'Export '!H11</f>
        <v>345207.22399999999</v>
      </c>
      <c r="I93" s="2">
        <f>'Export '!I11</f>
        <v>10463.759</v>
      </c>
      <c r="J93" s="2">
        <f>'Export '!J11</f>
        <v>1358.87</v>
      </c>
      <c r="K93" s="2">
        <f>'Export '!K11</f>
        <v>2582.1759999999999</v>
      </c>
      <c r="L93" s="5">
        <f t="shared" si="49"/>
        <v>13795083011.582952</v>
      </c>
      <c r="M93" s="99">
        <f t="shared" si="39"/>
        <v>1.218597554352159E-13</v>
      </c>
      <c r="N93" s="99">
        <f t="shared" si="40"/>
        <v>8.1785014925440318E-15</v>
      </c>
      <c r="O93" s="99">
        <f t="shared" si="41"/>
        <v>5.2264277017733447E-15</v>
      </c>
      <c r="P93" s="99">
        <f t="shared" si="42"/>
        <v>6.9863948567092291E-15</v>
      </c>
      <c r="Q93" s="99">
        <f t="shared" si="43"/>
        <v>1.6400450059636058E-15</v>
      </c>
      <c r="R93" s="99">
        <f t="shared" si="44"/>
        <v>1.4752567985935401E-16</v>
      </c>
      <c r="S93" s="99">
        <f t="shared" si="45"/>
        <v>2.5023932346775223E-14</v>
      </c>
      <c r="T93" s="99">
        <f t="shared" si="46"/>
        <v>7.5851366687784138E-16</v>
      </c>
      <c r="U93" s="99">
        <f t="shared" si="47"/>
        <v>9.8503937878375473E-17</v>
      </c>
      <c r="V93" s="99">
        <f t="shared" si="48"/>
        <v>1.8718089610855495E-16</v>
      </c>
    </row>
    <row r="94" spans="1:32" x14ac:dyDescent="0.25">
      <c r="A94" s="9">
        <v>2005</v>
      </c>
      <c r="B94" s="2">
        <f>'Export '!B12</f>
        <v>2123277.2969999998</v>
      </c>
      <c r="C94" s="2">
        <f>'Export '!C12</f>
        <v>142237.80499999999</v>
      </c>
      <c r="D94" s="2">
        <f>'Export '!D12</f>
        <v>89487.535000000003</v>
      </c>
      <c r="E94" s="2">
        <f>'Export '!E12</f>
        <v>81320.093999999997</v>
      </c>
      <c r="F94" s="2">
        <f>'Export '!F12</f>
        <v>30378.736000000001</v>
      </c>
      <c r="G94" s="2">
        <f>'Export '!G12</f>
        <v>164.38200000000001</v>
      </c>
      <c r="H94" s="2">
        <f>'Export '!H12</f>
        <v>343984.43400000001</v>
      </c>
      <c r="I94" s="2">
        <f>'Export '!I12</f>
        <v>9063.0540000000001</v>
      </c>
      <c r="J94" s="2">
        <f>'Export '!J12</f>
        <v>860.28899999999999</v>
      </c>
      <c r="K94" s="2">
        <f>'Export '!K12</f>
        <v>2653.5250000000001</v>
      </c>
      <c r="L94" s="5">
        <f t="shared" si="49"/>
        <v>14426312876.484968</v>
      </c>
      <c r="M94" s="99">
        <f t="shared" si="39"/>
        <v>1.4718087117471039E-13</v>
      </c>
      <c r="N94" s="99">
        <f t="shared" si="40"/>
        <v>9.8596090503380816E-15</v>
      </c>
      <c r="O94" s="99">
        <f t="shared" si="41"/>
        <v>6.2030773743903449E-15</v>
      </c>
      <c r="P94" s="99">
        <f t="shared" si="42"/>
        <v>5.6369284859024894E-15</v>
      </c>
      <c r="Q94" s="99">
        <f t="shared" si="43"/>
        <v>2.1057865762441378E-15</v>
      </c>
      <c r="R94" s="99">
        <f t="shared" si="44"/>
        <v>1.1394595514973495E-17</v>
      </c>
      <c r="S94" s="99">
        <f t="shared" si="45"/>
        <v>2.3844237744260906E-14</v>
      </c>
      <c r="T94" s="99">
        <f t="shared" si="46"/>
        <v>6.2823079449308677E-16</v>
      </c>
      <c r="U94" s="99">
        <f t="shared" si="47"/>
        <v>5.9633324700885947E-17</v>
      </c>
      <c r="V94" s="99">
        <f t="shared" si="48"/>
        <v>1.8393646545163123E-16</v>
      </c>
    </row>
    <row r="95" spans="1:32" x14ac:dyDescent="0.25">
      <c r="A95" s="9">
        <v>2006</v>
      </c>
      <c r="B95" s="2">
        <f>'Export '!B13</f>
        <v>2467755.2760000001</v>
      </c>
      <c r="C95" s="2">
        <f>'Export '!C13</f>
        <v>121922.223</v>
      </c>
      <c r="D95" s="2">
        <f>'Export '!D13</f>
        <v>243811.75099999999</v>
      </c>
      <c r="E95" s="2">
        <f>'Export '!E13</f>
        <v>102829.516</v>
      </c>
      <c r="F95" s="2">
        <f>'Export '!F13</f>
        <v>32221.593000000001</v>
      </c>
      <c r="G95" s="2">
        <f>'Export '!G13</f>
        <v>798.99900000000002</v>
      </c>
      <c r="H95" s="2">
        <f>'Export '!H13</f>
        <v>530427.82200000004</v>
      </c>
      <c r="I95" s="2">
        <f>'Export '!I13</f>
        <v>10684.534</v>
      </c>
      <c r="J95" s="2">
        <f>'Export '!J13</f>
        <v>4718.2610000000004</v>
      </c>
      <c r="K95" s="2">
        <f>'Export '!K13</f>
        <v>3238.701</v>
      </c>
      <c r="L95" s="5">
        <f t="shared" si="49"/>
        <v>15388308306.70085</v>
      </c>
      <c r="M95" s="99">
        <f t="shared" si="39"/>
        <v>1.603655987920007E-13</v>
      </c>
      <c r="N95" s="99">
        <f t="shared" si="40"/>
        <v>7.9230426483532866E-15</v>
      </c>
      <c r="O95" s="99">
        <f t="shared" si="41"/>
        <v>1.5843960631711024E-14</v>
      </c>
      <c r="P95" s="99">
        <f t="shared" si="42"/>
        <v>6.6823145176538222E-15</v>
      </c>
      <c r="Q95" s="99">
        <f t="shared" si="43"/>
        <v>2.0939009251568664E-15</v>
      </c>
      <c r="R95" s="99">
        <f t="shared" si="44"/>
        <v>5.1922471533279285E-17</v>
      </c>
      <c r="S95" s="99">
        <f t="shared" si="45"/>
        <v>3.4469534365192364E-14</v>
      </c>
      <c r="T95" s="99">
        <f t="shared" si="46"/>
        <v>6.9432804354117416E-16</v>
      </c>
      <c r="U95" s="99">
        <f t="shared" si="47"/>
        <v>3.0661336554749368E-16</v>
      </c>
      <c r="V95" s="99">
        <f t="shared" si="48"/>
        <v>2.1046504498416539E-16</v>
      </c>
    </row>
    <row r="96" spans="1:32" x14ac:dyDescent="0.25">
      <c r="A96" s="9">
        <v>2007</v>
      </c>
      <c r="B96" s="2">
        <f>'Export '!B14</f>
        <v>3093528.8450000002</v>
      </c>
      <c r="C96" s="2">
        <f>'Export '!C14</f>
        <v>251528.019</v>
      </c>
      <c r="D96" s="2">
        <f>'Export '!D14</f>
        <v>258673.73699999999</v>
      </c>
      <c r="E96" s="2">
        <f>'Export '!E14</f>
        <v>100876.219</v>
      </c>
      <c r="F96" s="2">
        <f>'Export '!F14</f>
        <v>33291.226999999999</v>
      </c>
      <c r="G96" s="2">
        <f>'Export '!G14</f>
        <v>658.95399999999995</v>
      </c>
      <c r="H96" s="2">
        <f>'Export '!H14</f>
        <v>785744.429</v>
      </c>
      <c r="I96" s="2">
        <f>'Export '!I14</f>
        <v>35292.389000000003</v>
      </c>
      <c r="J96" s="2">
        <f>'Export '!J14</f>
        <v>1408.76</v>
      </c>
      <c r="K96" s="2">
        <f>'Export '!K14</f>
        <v>4200.607</v>
      </c>
      <c r="L96" s="5">
        <f t="shared" si="49"/>
        <v>17780815715.073456</v>
      </c>
      <c r="M96" s="99">
        <f t="shared" si="39"/>
        <v>1.7398126692115148E-13</v>
      </c>
      <c r="N96" s="99">
        <f t="shared" si="40"/>
        <v>1.4146033738304278E-14</v>
      </c>
      <c r="O96" s="99">
        <f t="shared" si="41"/>
        <v>1.4547911701301345E-14</v>
      </c>
      <c r="P96" s="99">
        <f t="shared" si="42"/>
        <v>5.6733178396581377E-15</v>
      </c>
      <c r="Q96" s="99">
        <f t="shared" si="43"/>
        <v>1.8723115707103242E-15</v>
      </c>
      <c r="R96" s="99">
        <f t="shared" si="44"/>
        <v>3.7059829569088901E-17</v>
      </c>
      <c r="S96" s="99">
        <f t="shared" si="45"/>
        <v>4.4190572670628115E-14</v>
      </c>
      <c r="T96" s="99">
        <f t="shared" si="46"/>
        <v>1.9848577008804683E-15</v>
      </c>
      <c r="U96" s="99">
        <f t="shared" si="47"/>
        <v>7.9229210997656414E-17</v>
      </c>
      <c r="V96" s="99">
        <f t="shared" si="48"/>
        <v>2.3624377347541988E-16</v>
      </c>
    </row>
    <row r="97" spans="1:28" x14ac:dyDescent="0.25">
      <c r="A97" s="9">
        <v>2008</v>
      </c>
      <c r="B97" s="2">
        <f>'Export '!B15</f>
        <v>3650717.5639999998</v>
      </c>
      <c r="C97" s="2">
        <f>'Export '!C15</f>
        <v>308802.092</v>
      </c>
      <c r="D97" s="2">
        <f>'Export '!D15</f>
        <v>283112.34999999998</v>
      </c>
      <c r="E97" s="2">
        <f>'Export '!E15</f>
        <v>86957.599000000002</v>
      </c>
      <c r="F97" s="2">
        <f>'Export '!F15</f>
        <v>30661.107</v>
      </c>
      <c r="G97" s="2">
        <f>'Export '!G15</f>
        <v>676.43299999999999</v>
      </c>
      <c r="H97" s="2">
        <f>'Export '!H15</f>
        <v>448866.26500000001</v>
      </c>
      <c r="I97" s="2">
        <f>'Export '!I15</f>
        <v>17113.844000000001</v>
      </c>
      <c r="J97" s="2">
        <f>'Export '!J15</f>
        <v>9070.7489999999998</v>
      </c>
      <c r="K97" s="2">
        <f>'Export '!K15</f>
        <v>5683.9009999999998</v>
      </c>
      <c r="L97" s="5">
        <f t="shared" si="49"/>
        <v>19116323323.698418</v>
      </c>
      <c r="M97" s="99">
        <f t="shared" si="39"/>
        <v>1.9097383436040873E-13</v>
      </c>
      <c r="N97" s="99">
        <f t="shared" si="40"/>
        <v>1.6153843329129063E-14</v>
      </c>
      <c r="O97" s="99">
        <f t="shared" si="41"/>
        <v>1.4809979157918243E-14</v>
      </c>
      <c r="P97" s="99">
        <f t="shared" si="42"/>
        <v>4.5488663027685389E-15</v>
      </c>
      <c r="Q97" s="99">
        <f t="shared" si="43"/>
        <v>1.603922808837909E-15</v>
      </c>
      <c r="R97" s="99">
        <f t="shared" si="44"/>
        <v>3.5385099349173965E-17</v>
      </c>
      <c r="S97" s="99">
        <f t="shared" si="45"/>
        <v>2.3480784322346264E-14</v>
      </c>
      <c r="T97" s="99">
        <f t="shared" si="46"/>
        <v>8.9524767447221648E-16</v>
      </c>
      <c r="U97" s="99">
        <f t="shared" si="47"/>
        <v>4.7450280299219646E-16</v>
      </c>
      <c r="V97" s="99">
        <f t="shared" si="48"/>
        <v>2.9733233236088311E-16</v>
      </c>
    </row>
    <row r="98" spans="1:28" x14ac:dyDescent="0.25">
      <c r="A98" s="9">
        <v>2009</v>
      </c>
      <c r="B98" s="2">
        <f>'Export '!B16</f>
        <v>4026824.7429999998</v>
      </c>
      <c r="C98" s="2">
        <f>'Export '!C16</f>
        <v>146255.89199999999</v>
      </c>
      <c r="D98" s="2">
        <f>'Export '!D16</f>
        <v>110811.94899999999</v>
      </c>
      <c r="E98" s="2">
        <f>'Export '!E16</f>
        <v>68899.619000000006</v>
      </c>
      <c r="F98" s="2">
        <f>'Export '!F16</f>
        <v>25613.776000000002</v>
      </c>
      <c r="G98" s="2">
        <f>'Export '!G16</f>
        <v>523.95899999999995</v>
      </c>
      <c r="H98" s="2">
        <f>'Export '!H16</f>
        <v>333248.58600000001</v>
      </c>
      <c r="I98" s="2">
        <f>'Export '!I16</f>
        <v>15250.745000000001</v>
      </c>
      <c r="J98" s="2">
        <f>'Export '!J16</f>
        <v>7587.82</v>
      </c>
      <c r="K98" s="2">
        <f>'Export '!K16</f>
        <v>6996.25</v>
      </c>
      <c r="L98" s="5">
        <f t="shared" si="49"/>
        <v>17078416415.530706</v>
      </c>
      <c r="M98" s="99">
        <f t="shared" si="39"/>
        <v>2.3578443369831998E-13</v>
      </c>
      <c r="N98" s="99">
        <f t="shared" si="40"/>
        <v>8.5637853324034402E-15</v>
      </c>
      <c r="O98" s="99">
        <f t="shared" si="41"/>
        <v>6.4884206066805022E-15</v>
      </c>
      <c r="P98" s="99">
        <f t="shared" si="42"/>
        <v>4.0343095825526497E-15</v>
      </c>
      <c r="Q98" s="99">
        <f t="shared" si="43"/>
        <v>1.4997746498737109E-15</v>
      </c>
      <c r="R98" s="99">
        <f t="shared" si="44"/>
        <v>3.0679600921518933E-17</v>
      </c>
      <c r="S98" s="99">
        <f t="shared" si="45"/>
        <v>1.9512850482844044E-14</v>
      </c>
      <c r="T98" s="99">
        <f t="shared" si="46"/>
        <v>8.929835547358674E-16</v>
      </c>
      <c r="U98" s="99">
        <f t="shared" si="47"/>
        <v>4.4429294938023737E-16</v>
      </c>
      <c r="V98" s="99">
        <f t="shared" si="48"/>
        <v>4.0965449194913512E-16</v>
      </c>
    </row>
    <row r="99" spans="1:28" x14ac:dyDescent="0.25">
      <c r="A99" s="9">
        <v>2010</v>
      </c>
      <c r="B99" s="2">
        <f>'Export '!B17</f>
        <v>4043985.6660000002</v>
      </c>
      <c r="C99" s="2">
        <f>'Export '!C17</f>
        <v>91975.599000000002</v>
      </c>
      <c r="D99" s="2">
        <f>'Export '!D17</f>
        <v>284284.39399999997</v>
      </c>
      <c r="E99" s="2">
        <f>'Export '!E17</f>
        <v>98441.146999999997</v>
      </c>
      <c r="F99" s="2">
        <f>'Export '!F17</f>
        <v>27671.425999999999</v>
      </c>
      <c r="G99" s="2">
        <f>'Export '!G17</f>
        <v>1045.2840000000001</v>
      </c>
      <c r="H99" s="2">
        <f>'Export '!H17</f>
        <v>451034.72</v>
      </c>
      <c r="I99" s="2">
        <f>'Export '!I17</f>
        <v>22275.545999999998</v>
      </c>
      <c r="J99" s="2">
        <f>'Export '!J17</f>
        <v>8463.6779999999999</v>
      </c>
      <c r="K99" s="2">
        <f>'Export '!K17</f>
        <v>7183.4459999999999</v>
      </c>
      <c r="L99" s="5">
        <f t="shared" si="49"/>
        <v>16975514981.942307</v>
      </c>
      <c r="M99" s="99">
        <f t="shared" si="39"/>
        <v>2.3822462354171805E-13</v>
      </c>
      <c r="N99" s="99">
        <f t="shared" si="40"/>
        <v>5.4181330638769419E-15</v>
      </c>
      <c r="O99" s="99">
        <f t="shared" si="41"/>
        <v>1.6746731648636717E-14</v>
      </c>
      <c r="P99" s="99">
        <f t="shared" si="42"/>
        <v>5.7990079891371012E-15</v>
      </c>
      <c r="Q99" s="99">
        <f t="shared" si="43"/>
        <v>1.6300787357223308E-15</v>
      </c>
      <c r="R99" s="99">
        <f t="shared" si="44"/>
        <v>6.1575981707295496E-17</v>
      </c>
      <c r="S99" s="99">
        <f t="shared" si="45"/>
        <v>2.6569722360693497E-14</v>
      </c>
      <c r="T99" s="99">
        <f t="shared" si="46"/>
        <v>1.3122162139820556E-15</v>
      </c>
      <c r="U99" s="99">
        <f t="shared" si="47"/>
        <v>4.9858151631943014E-16</v>
      </c>
      <c r="V99" s="99">
        <f t="shared" si="48"/>
        <v>4.2316512975549702E-16</v>
      </c>
    </row>
    <row r="100" spans="1:28" x14ac:dyDescent="0.25">
      <c r="A100" s="9">
        <v>2011</v>
      </c>
      <c r="B100" s="2">
        <f>'Export '!B18</f>
        <v>7645414.574</v>
      </c>
      <c r="C100" s="2">
        <f>'Export '!C18</f>
        <v>232766.99400000001</v>
      </c>
      <c r="D100" s="2">
        <f>'Export '!D18</f>
        <v>429291.28700000001</v>
      </c>
      <c r="E100" s="2">
        <f>'Export '!E18</f>
        <v>111358.995</v>
      </c>
      <c r="F100" s="2">
        <f>'Export '!F18</f>
        <v>33391.74</v>
      </c>
      <c r="G100" s="2">
        <f>'Export '!G18</f>
        <v>1229.0219999999999</v>
      </c>
      <c r="H100" s="2">
        <f>'Export '!H18</f>
        <v>478322.97</v>
      </c>
      <c r="I100" s="2">
        <f>'Export '!I18</f>
        <v>30953.641</v>
      </c>
      <c r="J100" s="2">
        <f>'Export '!J18</f>
        <v>14491.368</v>
      </c>
      <c r="K100" s="2">
        <f>'Export '!K18</f>
        <v>5583.3909999999996</v>
      </c>
      <c r="L100" s="5">
        <f t="shared" si="49"/>
        <v>18336368276.396313</v>
      </c>
      <c r="M100" s="99">
        <f t="shared" si="39"/>
        <v>4.1695358965066394E-13</v>
      </c>
      <c r="N100" s="99">
        <f t="shared" si="40"/>
        <v>1.2694280049972153E-14</v>
      </c>
      <c r="O100" s="99">
        <f t="shared" si="41"/>
        <v>2.3412012702243216E-14</v>
      </c>
      <c r="P100" s="99">
        <f t="shared" si="42"/>
        <v>6.0731216411784257E-15</v>
      </c>
      <c r="Q100" s="99">
        <f t="shared" si="43"/>
        <v>1.8210661727919086E-15</v>
      </c>
      <c r="R100" s="99">
        <f t="shared" si="44"/>
        <v>6.7026467917426792E-17</v>
      </c>
      <c r="S100" s="99">
        <f t="shared" si="45"/>
        <v>2.6086025476251281E-14</v>
      </c>
      <c r="T100" s="99">
        <f t="shared" si="46"/>
        <v>1.6881009659827463E-15</v>
      </c>
      <c r="U100" s="99">
        <f t="shared" si="47"/>
        <v>7.9030742519794235E-16</v>
      </c>
      <c r="V100" s="99">
        <f t="shared" si="48"/>
        <v>3.0449819265395532E-16</v>
      </c>
    </row>
    <row r="101" spans="1:28" x14ac:dyDescent="0.25">
      <c r="A101" s="9">
        <v>2012</v>
      </c>
      <c r="B101" s="2">
        <f>'Export '!B19</f>
        <v>7997616.4160000002</v>
      </c>
      <c r="C101" s="2">
        <f>'Export '!C19</f>
        <v>189421.274</v>
      </c>
      <c r="D101" s="2">
        <f>'Export '!D19</f>
        <v>381138.86599999998</v>
      </c>
      <c r="E101" s="2">
        <f>'Export '!E19</f>
        <v>95055.089000000007</v>
      </c>
      <c r="F101" s="2">
        <f>'Export '!F19</f>
        <v>34370.442999999999</v>
      </c>
      <c r="G101" s="2">
        <f>'Export '!G19</f>
        <v>992.72400000000005</v>
      </c>
      <c r="H101" s="2">
        <f>'Export '!H19</f>
        <v>414233.29499999998</v>
      </c>
      <c r="I101" s="2">
        <f>'Export '!I19</f>
        <v>16732.21</v>
      </c>
      <c r="J101" s="2">
        <f>'Export '!J19</f>
        <v>16351.966</v>
      </c>
      <c r="K101" s="2">
        <f>'Export '!K19</f>
        <v>5990.3620000000001</v>
      </c>
      <c r="L101" s="5">
        <f t="shared" si="49"/>
        <v>17272908797.234131</v>
      </c>
      <c r="M101" s="99">
        <f t="shared" si="39"/>
        <v>4.6301503179827124E-13</v>
      </c>
      <c r="N101" s="99">
        <f t="shared" si="40"/>
        <v>1.0966379561404944E-14</v>
      </c>
      <c r="O101" s="99">
        <f t="shared" si="41"/>
        <v>2.206570245198254E-14</v>
      </c>
      <c r="P101" s="99">
        <f t="shared" si="42"/>
        <v>5.5031315290231224E-15</v>
      </c>
      <c r="Q101" s="99">
        <f t="shared" si="43"/>
        <v>1.9898468407072035E-15</v>
      </c>
      <c r="R101" s="99">
        <f t="shared" si="44"/>
        <v>5.7472890736212449E-17</v>
      </c>
      <c r="S101" s="99">
        <f t="shared" si="45"/>
        <v>2.3981675574314976E-14</v>
      </c>
      <c r="T101" s="99">
        <f t="shared" si="46"/>
        <v>9.6869671439933088E-16</v>
      </c>
      <c r="U101" s="99">
        <f t="shared" si="47"/>
        <v>9.4668281943446613E-16</v>
      </c>
      <c r="V101" s="99">
        <f t="shared" si="48"/>
        <v>3.4680678687768109E-16</v>
      </c>
    </row>
    <row r="102" spans="1:28" x14ac:dyDescent="0.25">
      <c r="A102" s="9">
        <v>2013</v>
      </c>
      <c r="B102" s="2">
        <f>'Export '!B20</f>
        <v>8241412.4809999997</v>
      </c>
      <c r="C102" s="2">
        <f>'Export '!C20</f>
        <v>196884.179</v>
      </c>
      <c r="D102" s="2">
        <f>'Export '!D20</f>
        <v>482198.35200000001</v>
      </c>
      <c r="E102" s="2">
        <f>'Export '!E20</f>
        <v>91017.982999999993</v>
      </c>
      <c r="F102" s="2">
        <f>'Export '!F20</f>
        <v>45543.091</v>
      </c>
      <c r="G102" s="2">
        <f>'Export '!G20</f>
        <v>2874.1280000000002</v>
      </c>
      <c r="H102" s="2">
        <f>'Export '!H20</f>
        <v>198824.14300000001</v>
      </c>
      <c r="I102" s="2">
        <f>'Export '!I20</f>
        <v>24794.51</v>
      </c>
      <c r="J102" s="2">
        <f>'Export '!J20</f>
        <v>19583.026999999998</v>
      </c>
      <c r="K102" s="2">
        <f>'Export '!K20</f>
        <v>11027.505999999999</v>
      </c>
      <c r="L102" s="5">
        <f t="shared" si="49"/>
        <v>18005490572.832581</v>
      </c>
      <c r="M102" s="99">
        <f t="shared" si="39"/>
        <v>4.5771663080565989E-13</v>
      </c>
      <c r="N102" s="99">
        <f t="shared" si="40"/>
        <v>1.0934674520730187E-14</v>
      </c>
      <c r="O102" s="99">
        <f t="shared" si="41"/>
        <v>2.6780628389406984E-14</v>
      </c>
      <c r="P102" s="99">
        <f t="shared" si="42"/>
        <v>5.0550126713754551E-15</v>
      </c>
      <c r="Q102" s="99">
        <f t="shared" si="43"/>
        <v>2.5294001746732345E-15</v>
      </c>
      <c r="R102" s="99">
        <f t="shared" si="44"/>
        <v>1.5962508704631472E-16</v>
      </c>
      <c r="S102" s="99">
        <f t="shared" si="45"/>
        <v>1.104241743349076E-14</v>
      </c>
      <c r="T102" s="99">
        <f t="shared" si="46"/>
        <v>1.3770527328708816E-15</v>
      </c>
      <c r="U102" s="99">
        <f t="shared" si="47"/>
        <v>1.0876141875049864E-15</v>
      </c>
      <c r="V102" s="99">
        <f t="shared" si="48"/>
        <v>6.1245240474806887E-16</v>
      </c>
    </row>
    <row r="103" spans="1:28" x14ac:dyDescent="0.25">
      <c r="A103" s="9">
        <v>2014</v>
      </c>
      <c r="B103" s="2">
        <f>'Export '!B21</f>
        <v>8451753.0879999995</v>
      </c>
      <c r="C103" s="2">
        <f>'Export '!C21</f>
        <v>245195.826</v>
      </c>
      <c r="D103" s="2">
        <f>'Export '!D21</f>
        <v>353183.24099999998</v>
      </c>
      <c r="E103" s="2">
        <f>'Export '!E21</f>
        <v>120430.38400000001</v>
      </c>
      <c r="F103" s="2">
        <f>'Export '!F21</f>
        <v>37559.112000000001</v>
      </c>
      <c r="G103" s="2">
        <f>'Export '!G21</f>
        <v>3212.1660000000002</v>
      </c>
      <c r="H103" s="2">
        <f>'Export '!H21</f>
        <v>155887.34400000001</v>
      </c>
      <c r="I103" s="2">
        <f>'Export '!I21</f>
        <v>30447.823</v>
      </c>
      <c r="J103" s="2">
        <f>'Export '!J21</f>
        <v>22975.832999999999</v>
      </c>
      <c r="K103" s="2">
        <f>'Export '!K21</f>
        <v>12050.105</v>
      </c>
      <c r="L103" s="5">
        <f t="shared" si="49"/>
        <v>18573805333.297714</v>
      </c>
      <c r="M103" s="99">
        <f t="shared" si="39"/>
        <v>4.5503616175239741E-13</v>
      </c>
      <c r="N103" s="99">
        <f t="shared" si="40"/>
        <v>1.3201162691224691E-14</v>
      </c>
      <c r="O103" s="99">
        <f t="shared" si="41"/>
        <v>1.9015125584784704E-14</v>
      </c>
      <c r="P103" s="99">
        <f t="shared" si="42"/>
        <v>6.4838831805834385E-15</v>
      </c>
      <c r="Q103" s="99">
        <f t="shared" si="43"/>
        <v>2.0221549287300253E-15</v>
      </c>
      <c r="R103" s="99">
        <f t="shared" si="44"/>
        <v>1.7294065175979161E-16</v>
      </c>
      <c r="S103" s="99">
        <f t="shared" si="45"/>
        <v>8.3928597938160236E-15</v>
      </c>
      <c r="T103" s="99">
        <f t="shared" si="46"/>
        <v>1.6392883662571528E-15</v>
      </c>
      <c r="U103" s="99">
        <f t="shared" si="47"/>
        <v>1.2370019275915777E-15</v>
      </c>
      <c r="V103" s="99">
        <f t="shared" si="48"/>
        <v>6.4876877859796886E-16</v>
      </c>
    </row>
    <row r="104" spans="1:28" x14ac:dyDescent="0.25">
      <c r="A104" s="10">
        <v>2015</v>
      </c>
      <c r="B104" s="2">
        <f>'Export '!B22</f>
        <v>5035251.75</v>
      </c>
      <c r="C104" s="2">
        <f>'Export '!C22</f>
        <v>291101.58899999998</v>
      </c>
      <c r="D104" s="2">
        <f>'Export '!D22</f>
        <v>406740.25400000002</v>
      </c>
      <c r="E104" s="2">
        <f>'Export '!E22</f>
        <v>93737.838000000003</v>
      </c>
      <c r="F104" s="2">
        <f>'Export '!F22</f>
        <v>34839.338000000003</v>
      </c>
      <c r="G104" s="2">
        <f>'Export '!G22</f>
        <v>827.68200000000002</v>
      </c>
      <c r="H104" s="2">
        <f>'Export '!H22</f>
        <v>108955.201</v>
      </c>
      <c r="I104" s="2">
        <f>'Export '!I22</f>
        <v>15049.880999999999</v>
      </c>
      <c r="J104" s="2">
        <f>'Export '!J22</f>
        <v>17762.776999999998</v>
      </c>
      <c r="K104" s="2">
        <f>'Export '!K22</f>
        <v>11988.598</v>
      </c>
      <c r="L104" s="5">
        <f t="shared" si="49"/>
        <v>16311897169.59499</v>
      </c>
      <c r="M104" s="99">
        <f t="shared" si="39"/>
        <v>3.0868584430421721E-13</v>
      </c>
      <c r="N104" s="99">
        <f t="shared" si="40"/>
        <v>1.7845967637817554E-14</v>
      </c>
      <c r="O104" s="99">
        <f t="shared" si="41"/>
        <v>2.4935189927395739E-14</v>
      </c>
      <c r="P104" s="99">
        <f t="shared" si="42"/>
        <v>5.7465932396095063E-15</v>
      </c>
      <c r="Q104" s="99">
        <f t="shared" si="43"/>
        <v>2.1358237878632379E-15</v>
      </c>
      <c r="R104" s="99">
        <f t="shared" si="44"/>
        <v>5.0741001576614932E-17</v>
      </c>
      <c r="S104" s="99">
        <f t="shared" si="45"/>
        <v>6.6794928797791871E-15</v>
      </c>
      <c r="T104" s="99">
        <f t="shared" si="46"/>
        <v>9.2263216494845501E-16</v>
      </c>
      <c r="U104" s="99">
        <f t="shared" si="47"/>
        <v>1.0889461118667066E-15</v>
      </c>
      <c r="V104" s="99">
        <f t="shared" si="48"/>
        <v>7.3496037127713617E-16</v>
      </c>
    </row>
    <row r="105" spans="1:28" x14ac:dyDescent="0.25">
      <c r="A105" t="s">
        <v>41</v>
      </c>
      <c r="B105" s="14"/>
      <c r="C105" s="15"/>
      <c r="D105" s="16"/>
    </row>
    <row r="107" spans="1:28" ht="72.75" customHeight="1" x14ac:dyDescent="0.25">
      <c r="A107" s="106" t="s">
        <v>114</v>
      </c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X107" s="76" t="s">
        <v>20</v>
      </c>
      <c r="Y107" s="81"/>
      <c r="Z107" s="81"/>
      <c r="AA107" s="78" t="s">
        <v>3</v>
      </c>
      <c r="AB107" s="76" t="s">
        <v>21</v>
      </c>
    </row>
    <row r="108" spans="1:28" ht="60" x14ac:dyDescent="0.25">
      <c r="A108" s="11" t="s">
        <v>0</v>
      </c>
      <c r="B108" s="80" t="s">
        <v>94</v>
      </c>
      <c r="C108" s="80" t="s">
        <v>95</v>
      </c>
      <c r="D108" s="80" t="s">
        <v>96</v>
      </c>
      <c r="E108" s="80" t="s">
        <v>97</v>
      </c>
      <c r="F108" s="80" t="s">
        <v>98</v>
      </c>
      <c r="G108" s="80" t="s">
        <v>99</v>
      </c>
      <c r="H108" s="80" t="s">
        <v>100</v>
      </c>
      <c r="I108" s="80" t="s">
        <v>101</v>
      </c>
      <c r="J108" s="80" t="s">
        <v>102</v>
      </c>
      <c r="K108" s="80" t="s">
        <v>103</v>
      </c>
      <c r="L108" s="12" t="s">
        <v>2</v>
      </c>
      <c r="M108" s="13" t="s">
        <v>104</v>
      </c>
      <c r="N108" s="75" t="s">
        <v>105</v>
      </c>
      <c r="O108" s="75" t="s">
        <v>106</v>
      </c>
      <c r="P108" s="75" t="s">
        <v>107</v>
      </c>
      <c r="Q108" s="75" t="s">
        <v>108</v>
      </c>
      <c r="R108" s="75" t="s">
        <v>109</v>
      </c>
      <c r="S108" s="75" t="s">
        <v>110</v>
      </c>
      <c r="T108" s="74" t="s">
        <v>111</v>
      </c>
      <c r="U108" s="75" t="s">
        <v>112</v>
      </c>
      <c r="V108" s="75" t="s">
        <v>113</v>
      </c>
      <c r="AA108" s="35"/>
    </row>
    <row r="109" spans="1:28" x14ac:dyDescent="0.25">
      <c r="A109" s="9">
        <v>1995</v>
      </c>
      <c r="B109" s="3">
        <f t="shared" ref="B109:K109" si="50">B7+B32</f>
        <v>2058925.3020000001</v>
      </c>
      <c r="C109" s="3">
        <f t="shared" si="50"/>
        <v>195176.69699999999</v>
      </c>
      <c r="D109" s="3">
        <f t="shared" si="50"/>
        <v>418064.53600000002</v>
      </c>
      <c r="E109" s="3">
        <f t="shared" si="50"/>
        <v>175792.068</v>
      </c>
      <c r="F109" s="3">
        <f t="shared" si="50"/>
        <v>229825.34100000001</v>
      </c>
      <c r="G109" s="3">
        <f t="shared" si="50"/>
        <v>114257.296</v>
      </c>
      <c r="H109" s="3">
        <f t="shared" si="50"/>
        <v>471595.36900000006</v>
      </c>
      <c r="I109" s="3">
        <f t="shared" si="50"/>
        <v>768662.9439999999</v>
      </c>
      <c r="J109" s="3">
        <f t="shared" si="50"/>
        <v>395375.26200000005</v>
      </c>
      <c r="K109" s="3">
        <f t="shared" si="50"/>
        <v>199105.09</v>
      </c>
      <c r="L109" s="5">
        <v>92507.277798198498</v>
      </c>
      <c r="M109" s="8">
        <f t="shared" ref="M109:M129" si="51">(B109/$L109)/1000</f>
        <v>2.2256900765056306E-2</v>
      </c>
      <c r="N109" s="8">
        <f t="shared" ref="N109:N129" si="52">(C109/$L109)/1000</f>
        <v>2.1098523450854469E-3</v>
      </c>
      <c r="O109" s="8">
        <f t="shared" ref="O109:O129" si="53">(D109/$L109)/1000</f>
        <v>4.5192610349208814E-3</v>
      </c>
      <c r="P109" s="8">
        <f t="shared" ref="P109:P129" si="54">(E109/$L109)/1000</f>
        <v>1.9003052752615255E-3</v>
      </c>
      <c r="Q109" s="8">
        <f t="shared" ref="Q109:Q129" si="55">(F109/$L109)/1000</f>
        <v>2.484402811002138E-3</v>
      </c>
      <c r="R109" s="8">
        <f t="shared" ref="R109:R129" si="56">(G109/$L109)/1000</f>
        <v>1.2351168331776927E-3</v>
      </c>
      <c r="S109" s="8">
        <f t="shared" ref="S109:S129" si="57">(H109/$L109)/1000</f>
        <v>5.0979272142108586E-3</v>
      </c>
      <c r="T109" s="8">
        <f t="shared" ref="T109:T129" si="58">(I109/$L109)/1000</f>
        <v>8.3092159049022295E-3</v>
      </c>
      <c r="U109" s="8">
        <f t="shared" ref="U109:U129" si="59">(J109/$L109)/1000</f>
        <v>4.2739908838577848E-3</v>
      </c>
      <c r="V109" s="8">
        <f t="shared" ref="V109:V129" si="60">(K109/$L109)/1000</f>
        <v>2.1523181174387279E-3</v>
      </c>
    </row>
    <row r="110" spans="1:28" x14ac:dyDescent="0.25">
      <c r="A110" s="9">
        <v>1996</v>
      </c>
      <c r="B110" s="3">
        <f t="shared" ref="B110:K110" si="61">B8+B33</f>
        <v>2096593.9819999998</v>
      </c>
      <c r="C110" s="3">
        <f t="shared" si="61"/>
        <v>182143.42600000001</v>
      </c>
      <c r="D110" s="3">
        <f t="shared" si="61"/>
        <v>370178.01400000002</v>
      </c>
      <c r="E110" s="3">
        <f t="shared" si="61"/>
        <v>157073.171</v>
      </c>
      <c r="F110" s="3">
        <f t="shared" si="61"/>
        <v>242458.53599999999</v>
      </c>
      <c r="G110" s="3">
        <f t="shared" si="61"/>
        <v>88473.010999999999</v>
      </c>
      <c r="H110" s="3">
        <f t="shared" si="61"/>
        <v>456484.21400000004</v>
      </c>
      <c r="I110" s="3">
        <f t="shared" si="61"/>
        <v>856177.05700000003</v>
      </c>
      <c r="J110" s="3">
        <f t="shared" si="61"/>
        <v>405050.41499999998</v>
      </c>
      <c r="K110" s="3">
        <f t="shared" si="61"/>
        <v>216673.72</v>
      </c>
      <c r="L110" s="5">
        <v>97160.111573336981</v>
      </c>
      <c r="M110" s="8">
        <f t="shared" si="51"/>
        <v>2.1578752309454476E-2</v>
      </c>
      <c r="N110" s="8">
        <f t="shared" si="52"/>
        <v>1.8746728781030388E-3</v>
      </c>
      <c r="O110" s="8">
        <f t="shared" si="53"/>
        <v>3.8099793012340011E-3</v>
      </c>
      <c r="P110" s="8">
        <f t="shared" si="54"/>
        <v>1.616642554814692E-3</v>
      </c>
      <c r="Q110" s="8">
        <f t="shared" si="55"/>
        <v>2.4954534538280245E-3</v>
      </c>
      <c r="R110" s="8">
        <f t="shared" si="56"/>
        <v>9.105898456407194E-4</v>
      </c>
      <c r="S110" s="8">
        <f t="shared" si="57"/>
        <v>4.6982677006854124E-3</v>
      </c>
      <c r="T110" s="8">
        <f t="shared" si="58"/>
        <v>8.8120221676953603E-3</v>
      </c>
      <c r="U110" s="8">
        <f t="shared" si="59"/>
        <v>4.1688961492625052E-3</v>
      </c>
      <c r="V110" s="8">
        <f t="shared" si="60"/>
        <v>2.2300686618340645E-3</v>
      </c>
    </row>
    <row r="111" spans="1:28" x14ac:dyDescent="0.25">
      <c r="A111" s="9">
        <v>1997</v>
      </c>
      <c r="B111" s="3">
        <f t="shared" ref="B111:K111" si="62">B9+B34</f>
        <v>2436219.65</v>
      </c>
      <c r="C111" s="3">
        <f t="shared" si="62"/>
        <v>232780.43699999998</v>
      </c>
      <c r="D111" s="3">
        <f t="shared" si="62"/>
        <v>344245.82500000001</v>
      </c>
      <c r="E111" s="3">
        <f t="shared" si="62"/>
        <v>150923.63</v>
      </c>
      <c r="F111" s="3">
        <f t="shared" si="62"/>
        <v>241514.03200000001</v>
      </c>
      <c r="G111" s="3">
        <f t="shared" si="62"/>
        <v>98442.328999999998</v>
      </c>
      <c r="H111" s="3">
        <f t="shared" si="62"/>
        <v>451445.22100000002</v>
      </c>
      <c r="I111" s="3">
        <f t="shared" si="62"/>
        <v>686720.79399999999</v>
      </c>
      <c r="J111" s="3">
        <f t="shared" si="62"/>
        <v>451602.89900000003</v>
      </c>
      <c r="K111" s="3">
        <f t="shared" si="62"/>
        <v>350472.29600000003</v>
      </c>
      <c r="L111" s="5">
        <v>106659.5079635281</v>
      </c>
      <c r="M111" s="8">
        <f t="shared" si="51"/>
        <v>2.2841092149356795E-2</v>
      </c>
      <c r="N111" s="8">
        <f t="shared" si="52"/>
        <v>2.1824630681738992E-3</v>
      </c>
      <c r="O111" s="8">
        <f t="shared" si="53"/>
        <v>3.2275212174962763E-3</v>
      </c>
      <c r="P111" s="8">
        <f t="shared" si="54"/>
        <v>1.4150039961895182E-3</v>
      </c>
      <c r="Q111" s="8">
        <f t="shared" si="55"/>
        <v>2.2643460166962802E-3</v>
      </c>
      <c r="R111" s="8">
        <f t="shared" si="56"/>
        <v>9.2295877676148714E-4</v>
      </c>
      <c r="S111" s="8">
        <f t="shared" si="57"/>
        <v>4.2325830075493169E-3</v>
      </c>
      <c r="T111" s="8">
        <f t="shared" si="58"/>
        <v>6.4384395457254698E-3</v>
      </c>
      <c r="U111" s="8">
        <f t="shared" si="59"/>
        <v>4.2340613380142745E-3</v>
      </c>
      <c r="V111" s="8">
        <f t="shared" si="60"/>
        <v>3.2858983009732522E-3</v>
      </c>
    </row>
    <row r="112" spans="1:28" x14ac:dyDescent="0.25">
      <c r="A112" s="9">
        <v>1998</v>
      </c>
      <c r="B112" s="3">
        <f t="shared" ref="B112:K112" si="63">B10+B35</f>
        <v>2294925.0639999998</v>
      </c>
      <c r="C112" s="3">
        <f t="shared" si="63"/>
        <v>265557.07799999998</v>
      </c>
      <c r="D112" s="3">
        <f t="shared" si="63"/>
        <v>387083.02100000001</v>
      </c>
      <c r="E112" s="3">
        <f t="shared" si="63"/>
        <v>150425.639</v>
      </c>
      <c r="F112" s="3">
        <f t="shared" si="63"/>
        <v>206627.44699999999</v>
      </c>
      <c r="G112" s="3">
        <f t="shared" si="63"/>
        <v>76582.433999999994</v>
      </c>
      <c r="H112" s="3">
        <f t="shared" si="63"/>
        <v>421990.10100000002</v>
      </c>
      <c r="I112" s="3">
        <f t="shared" si="63"/>
        <v>696058.48600000003</v>
      </c>
      <c r="J112" s="3">
        <f t="shared" si="63"/>
        <v>540604.71100000001</v>
      </c>
      <c r="K112" s="3">
        <f t="shared" si="63"/>
        <v>419041.11099999998</v>
      </c>
      <c r="L112" s="5">
        <v>98443.743190849113</v>
      </c>
      <c r="M112" s="8">
        <f t="shared" si="51"/>
        <v>2.3312045942329888E-2</v>
      </c>
      <c r="N112" s="8">
        <f t="shared" si="52"/>
        <v>2.6975516106206433E-3</v>
      </c>
      <c r="O112" s="8">
        <f t="shared" si="53"/>
        <v>3.9320225791249826E-3</v>
      </c>
      <c r="P112" s="8">
        <f t="shared" si="54"/>
        <v>1.5280365630589196E-3</v>
      </c>
      <c r="Q112" s="8">
        <f t="shared" si="55"/>
        <v>2.0989393566579364E-3</v>
      </c>
      <c r="R112" s="8">
        <f t="shared" si="56"/>
        <v>7.779309432752122E-4</v>
      </c>
      <c r="S112" s="8">
        <f t="shared" si="57"/>
        <v>4.2866116964071959E-3</v>
      </c>
      <c r="T112" s="8">
        <f t="shared" si="58"/>
        <v>7.0706218946853545E-3</v>
      </c>
      <c r="U112" s="8">
        <f t="shared" si="59"/>
        <v>5.4915090942036851E-3</v>
      </c>
      <c r="V112" s="8">
        <f t="shared" si="60"/>
        <v>4.256655602658475E-3</v>
      </c>
    </row>
    <row r="113" spans="1:22" x14ac:dyDescent="0.25">
      <c r="A113" s="9">
        <v>1999</v>
      </c>
      <c r="B113" s="3">
        <f t="shared" ref="B113:K113" si="64">B11+B36</f>
        <v>1717101.9139999999</v>
      </c>
      <c r="C113" s="3">
        <f t="shared" si="64"/>
        <v>231592.20799999998</v>
      </c>
      <c r="D113" s="3">
        <f t="shared" si="64"/>
        <v>261123.152</v>
      </c>
      <c r="E113" s="3">
        <f t="shared" si="64"/>
        <v>128958.81700000001</v>
      </c>
      <c r="F113" s="3">
        <f t="shared" si="64"/>
        <v>147240.81700000001</v>
      </c>
      <c r="G113" s="3">
        <f t="shared" si="64"/>
        <v>42676.57</v>
      </c>
      <c r="H113" s="3">
        <f t="shared" si="64"/>
        <v>401829.84299999999</v>
      </c>
      <c r="I113" s="3">
        <f t="shared" si="64"/>
        <v>446116.29199999996</v>
      </c>
      <c r="J113" s="3">
        <f t="shared" si="64"/>
        <v>268010.18599999999</v>
      </c>
      <c r="K113" s="3">
        <f t="shared" si="64"/>
        <v>285303.54099999997</v>
      </c>
      <c r="L113" s="5">
        <v>86186.156584381664</v>
      </c>
      <c r="M113" s="8">
        <f t="shared" si="51"/>
        <v>1.9923175392081084E-2</v>
      </c>
      <c r="N113" s="8">
        <f t="shared" si="52"/>
        <v>2.687116088919183E-3</v>
      </c>
      <c r="O113" s="8">
        <f t="shared" si="53"/>
        <v>3.0297574732241835E-3</v>
      </c>
      <c r="P113" s="8">
        <f t="shared" si="54"/>
        <v>1.4962822582039752E-3</v>
      </c>
      <c r="Q113" s="8">
        <f t="shared" si="55"/>
        <v>1.7084044913389543E-3</v>
      </c>
      <c r="R113" s="8">
        <f t="shared" si="56"/>
        <v>4.9516734115202083E-4</v>
      </c>
      <c r="S113" s="8">
        <f t="shared" si="57"/>
        <v>4.662347863332127E-3</v>
      </c>
      <c r="T113" s="8">
        <f t="shared" si="58"/>
        <v>5.1761942947673289E-3</v>
      </c>
      <c r="U113" s="8">
        <f t="shared" si="59"/>
        <v>3.1096662923772588E-3</v>
      </c>
      <c r="V113" s="8">
        <f t="shared" si="60"/>
        <v>3.3103174837674759E-3</v>
      </c>
    </row>
    <row r="114" spans="1:22" x14ac:dyDescent="0.25">
      <c r="A114" s="9">
        <v>2000</v>
      </c>
      <c r="B114" s="3">
        <f t="shared" ref="B114:K114" si="65">B12+B37</f>
        <v>1565482.439</v>
      </c>
      <c r="C114" s="3">
        <f t="shared" si="65"/>
        <v>232299.24400000001</v>
      </c>
      <c r="D114" s="3">
        <f t="shared" si="65"/>
        <v>262180.54700000002</v>
      </c>
      <c r="E114" s="3">
        <f t="shared" si="65"/>
        <v>153545.96</v>
      </c>
      <c r="F114" s="3">
        <f t="shared" si="65"/>
        <v>161261.59700000001</v>
      </c>
      <c r="G114" s="3">
        <f t="shared" si="65"/>
        <v>53696.193999999996</v>
      </c>
      <c r="H114" s="3">
        <f t="shared" si="65"/>
        <v>463510.799</v>
      </c>
      <c r="I114" s="3">
        <f t="shared" si="65"/>
        <v>371084.85</v>
      </c>
      <c r="J114" s="3">
        <f t="shared" si="65"/>
        <v>148420.07800000001</v>
      </c>
      <c r="K114" s="3">
        <f t="shared" si="65"/>
        <v>345216.25199999998</v>
      </c>
      <c r="L114" s="5">
        <v>99886.577575544405</v>
      </c>
      <c r="M114" s="8">
        <f t="shared" si="51"/>
        <v>1.5672600633613889E-2</v>
      </c>
      <c r="N114" s="8">
        <f t="shared" si="52"/>
        <v>2.3256302261864129E-3</v>
      </c>
      <c r="O114" s="8">
        <f t="shared" si="53"/>
        <v>2.6247825620185294E-3</v>
      </c>
      <c r="P114" s="8">
        <f t="shared" si="54"/>
        <v>1.5372031330623266E-3</v>
      </c>
      <c r="Q114" s="8">
        <f t="shared" si="55"/>
        <v>1.6144471150594539E-3</v>
      </c>
      <c r="R114" s="8">
        <f t="shared" si="56"/>
        <v>5.3757166681769094E-4</v>
      </c>
      <c r="S114" s="8">
        <f t="shared" si="57"/>
        <v>4.6403712115318588E-3</v>
      </c>
      <c r="T114" s="8">
        <f t="shared" si="58"/>
        <v>3.7150622136327355E-3</v>
      </c>
      <c r="U114" s="8">
        <f t="shared" si="59"/>
        <v>1.4858861080483973E-3</v>
      </c>
      <c r="V114" s="8">
        <f t="shared" si="60"/>
        <v>3.4560824925542405E-3</v>
      </c>
    </row>
    <row r="115" spans="1:22" x14ac:dyDescent="0.25">
      <c r="A115" s="9">
        <v>2001</v>
      </c>
      <c r="B115" s="3">
        <f t="shared" ref="B115:K115" si="66">B13+B38</f>
        <v>1480832.88</v>
      </c>
      <c r="C115" s="3">
        <f t="shared" si="66"/>
        <v>216417.40600000002</v>
      </c>
      <c r="D115" s="3">
        <f t="shared" si="66"/>
        <v>239436.90099999998</v>
      </c>
      <c r="E115" s="3">
        <f t="shared" si="66"/>
        <v>161794.85999999999</v>
      </c>
      <c r="F115" s="3">
        <f t="shared" si="66"/>
        <v>169143.17799999999</v>
      </c>
      <c r="G115" s="3">
        <f t="shared" si="66"/>
        <v>62814.27</v>
      </c>
      <c r="H115" s="3">
        <f t="shared" si="66"/>
        <v>494890.33100000001</v>
      </c>
      <c r="I115" s="3">
        <f t="shared" si="66"/>
        <v>529050.45699999994</v>
      </c>
      <c r="J115" s="3">
        <f t="shared" si="66"/>
        <v>176378.55499999999</v>
      </c>
      <c r="K115" s="3">
        <f t="shared" si="66"/>
        <v>372999.91099999996</v>
      </c>
      <c r="L115" s="5">
        <v>98203.544965267793</v>
      </c>
      <c r="M115" s="8">
        <f t="shared" si="51"/>
        <v>1.507922021067299E-2</v>
      </c>
      <c r="N115" s="8">
        <f t="shared" si="52"/>
        <v>2.2037636836485033E-3</v>
      </c>
      <c r="O115" s="8">
        <f t="shared" si="53"/>
        <v>2.4381696310930832E-3</v>
      </c>
      <c r="P115" s="8">
        <f t="shared" si="54"/>
        <v>1.6475460234884891E-3</v>
      </c>
      <c r="Q115" s="8">
        <f t="shared" si="55"/>
        <v>1.7223734444598902E-3</v>
      </c>
      <c r="R115" s="8">
        <f t="shared" si="56"/>
        <v>6.3963342690140032E-4</v>
      </c>
      <c r="S115" s="8">
        <f t="shared" si="57"/>
        <v>5.0394344845191763E-3</v>
      </c>
      <c r="T115" s="8">
        <f t="shared" si="58"/>
        <v>5.387284717543672E-3</v>
      </c>
      <c r="U115" s="8">
        <f t="shared" si="59"/>
        <v>1.796050794931902E-3</v>
      </c>
      <c r="V115" s="8">
        <f t="shared" si="60"/>
        <v>3.7982326517023491E-3</v>
      </c>
    </row>
    <row r="116" spans="1:22" x14ac:dyDescent="0.25">
      <c r="A116" s="9">
        <v>2002</v>
      </c>
      <c r="B116" s="3">
        <f t="shared" ref="B116:K116" si="67">B14+B39</f>
        <v>1350087.8929999999</v>
      </c>
      <c r="C116" s="3">
        <f t="shared" si="67"/>
        <v>222593.32</v>
      </c>
      <c r="D116" s="3">
        <f t="shared" si="67"/>
        <v>229686.193</v>
      </c>
      <c r="E116" s="3">
        <f t="shared" si="67"/>
        <v>149305.45500000002</v>
      </c>
      <c r="F116" s="3">
        <f t="shared" si="67"/>
        <v>155605.94099999999</v>
      </c>
      <c r="G116" s="3">
        <f t="shared" si="67"/>
        <v>73682.703999999998</v>
      </c>
      <c r="H116" s="3">
        <f t="shared" si="67"/>
        <v>512658.78</v>
      </c>
      <c r="I116" s="3">
        <f t="shared" si="67"/>
        <v>409370.47599999997</v>
      </c>
      <c r="J116" s="3">
        <f t="shared" si="67"/>
        <v>135653.81700000001</v>
      </c>
      <c r="K116" s="3">
        <f t="shared" si="67"/>
        <v>259081.22500000001</v>
      </c>
      <c r="L116" s="5">
        <v>97933.392356425305</v>
      </c>
      <c r="M116" s="8">
        <f t="shared" si="51"/>
        <v>1.378577684806833E-2</v>
      </c>
      <c r="N116" s="8">
        <f t="shared" si="52"/>
        <v>2.2729052332822195E-3</v>
      </c>
      <c r="O116" s="8">
        <f t="shared" si="53"/>
        <v>2.345330713798464E-3</v>
      </c>
      <c r="P116" s="8">
        <f t="shared" si="54"/>
        <v>1.524561249309202E-3</v>
      </c>
      <c r="Q116" s="8">
        <f t="shared" si="55"/>
        <v>1.5888956489291963E-3</v>
      </c>
      <c r="R116" s="8">
        <f t="shared" si="56"/>
        <v>7.5237569359217393E-4</v>
      </c>
      <c r="S116" s="8">
        <f t="shared" si="57"/>
        <v>5.2347699560349702E-3</v>
      </c>
      <c r="T116" s="8">
        <f t="shared" si="58"/>
        <v>4.1800908367404434E-3</v>
      </c>
      <c r="U116" s="8">
        <f t="shared" si="59"/>
        <v>1.3851640766848194E-3</v>
      </c>
      <c r="V116" s="8">
        <f t="shared" si="60"/>
        <v>2.6454840250716787E-3</v>
      </c>
    </row>
    <row r="117" spans="1:22" x14ac:dyDescent="0.25">
      <c r="A117" s="9">
        <v>2003</v>
      </c>
      <c r="B117" s="3">
        <f t="shared" ref="B117:K117" si="68">B15+B40</f>
        <v>1525937.1670000001</v>
      </c>
      <c r="C117" s="3">
        <f t="shared" si="68"/>
        <v>246432.81200000001</v>
      </c>
      <c r="D117" s="3">
        <f t="shared" si="68"/>
        <v>239221.94699999999</v>
      </c>
      <c r="E117" s="3">
        <f t="shared" si="68"/>
        <v>150972.13500000001</v>
      </c>
      <c r="F117" s="3">
        <f t="shared" si="68"/>
        <v>181475.50700000001</v>
      </c>
      <c r="G117" s="3">
        <f t="shared" si="68"/>
        <v>61862.082999999999</v>
      </c>
      <c r="H117" s="3">
        <f t="shared" si="68"/>
        <v>598563.66299999994</v>
      </c>
      <c r="I117" s="3">
        <f t="shared" si="68"/>
        <v>500482.68900000001</v>
      </c>
      <c r="J117" s="3">
        <f t="shared" si="68"/>
        <v>204393.905</v>
      </c>
      <c r="K117" s="3">
        <f t="shared" si="68"/>
        <v>389764.94799999997</v>
      </c>
      <c r="L117" s="5">
        <v>94684.582573316715</v>
      </c>
      <c r="M117" s="8">
        <f t="shared" si="51"/>
        <v>1.6116004586263319E-2</v>
      </c>
      <c r="N117" s="8">
        <f t="shared" si="52"/>
        <v>2.6026709449680548E-3</v>
      </c>
      <c r="O117" s="8">
        <f t="shared" si="53"/>
        <v>2.5265142486609608E-3</v>
      </c>
      <c r="P117" s="8">
        <f t="shared" si="54"/>
        <v>1.5944743156373785E-3</v>
      </c>
      <c r="Q117" s="8">
        <f t="shared" si="55"/>
        <v>1.9166320647765315E-3</v>
      </c>
      <c r="R117" s="8">
        <f t="shared" si="56"/>
        <v>6.5334905978065212E-4</v>
      </c>
      <c r="S117" s="8">
        <f t="shared" si="57"/>
        <v>6.321659205040236E-3</v>
      </c>
      <c r="T117" s="8">
        <f t="shared" si="58"/>
        <v>5.285788619413972E-3</v>
      </c>
      <c r="U117" s="8">
        <f t="shared" si="59"/>
        <v>2.1586820097319703E-3</v>
      </c>
      <c r="V117" s="8">
        <f t="shared" si="60"/>
        <v>4.1164563164039396E-3</v>
      </c>
    </row>
    <row r="118" spans="1:22" x14ac:dyDescent="0.25">
      <c r="A118" s="9">
        <v>2004</v>
      </c>
      <c r="B118" s="3">
        <f t="shared" ref="B118:K118" si="69">B16+B41</f>
        <v>1752921.6510000001</v>
      </c>
      <c r="C118" s="3">
        <f t="shared" si="69"/>
        <v>319077.86499999999</v>
      </c>
      <c r="D118" s="3">
        <f t="shared" si="69"/>
        <v>307510.44</v>
      </c>
      <c r="E118" s="3">
        <f t="shared" si="69"/>
        <v>152280.16399999999</v>
      </c>
      <c r="F118" s="3">
        <f t="shared" si="69"/>
        <v>209783.38200000001</v>
      </c>
      <c r="G118" s="3">
        <f t="shared" si="69"/>
        <v>114020.492</v>
      </c>
      <c r="H118" s="3">
        <f t="shared" si="69"/>
        <v>730201.42099999997</v>
      </c>
      <c r="I118" s="3">
        <f t="shared" si="69"/>
        <v>572771.70899999992</v>
      </c>
      <c r="J118" s="3">
        <f t="shared" si="69"/>
        <v>243035.58900000001</v>
      </c>
      <c r="K118" s="3">
        <f t="shared" si="69"/>
        <v>297583.56399999995</v>
      </c>
      <c r="L118" s="5">
        <v>117074.86551527939</v>
      </c>
      <c r="M118" s="8">
        <f t="shared" si="51"/>
        <v>1.4972655687323656E-2</v>
      </c>
      <c r="N118" s="8">
        <f t="shared" si="52"/>
        <v>2.7254173096475372E-3</v>
      </c>
      <c r="O118" s="8">
        <f t="shared" si="53"/>
        <v>2.6266136514149314E-3</v>
      </c>
      <c r="P118" s="8">
        <f t="shared" si="54"/>
        <v>1.3007075714310853E-3</v>
      </c>
      <c r="Q118" s="8">
        <f t="shared" si="55"/>
        <v>1.7918737815899627E-3</v>
      </c>
      <c r="R118" s="8">
        <f t="shared" si="56"/>
        <v>9.7391093722947071E-4</v>
      </c>
      <c r="S118" s="8">
        <f t="shared" si="57"/>
        <v>6.2370468484945788E-3</v>
      </c>
      <c r="T118" s="8">
        <f t="shared" si="58"/>
        <v>4.8923541913037487E-3</v>
      </c>
      <c r="U118" s="8">
        <f t="shared" si="59"/>
        <v>2.0758989380883085E-3</v>
      </c>
      <c r="V118" s="8">
        <f t="shared" si="60"/>
        <v>2.5418228130372053E-3</v>
      </c>
    </row>
    <row r="119" spans="1:22" x14ac:dyDescent="0.25">
      <c r="A119" s="9">
        <v>2005</v>
      </c>
      <c r="B119" s="3">
        <f t="shared" ref="B119:K119" si="70">B17+B42</f>
        <v>2219988.3139999998</v>
      </c>
      <c r="C119" s="3">
        <f t="shared" si="70"/>
        <v>379407.69299999997</v>
      </c>
      <c r="D119" s="3">
        <f t="shared" si="70"/>
        <v>366991.50699999998</v>
      </c>
      <c r="E119" s="3">
        <f t="shared" si="70"/>
        <v>139323.06099999999</v>
      </c>
      <c r="F119" s="3">
        <f t="shared" si="70"/>
        <v>277511.076</v>
      </c>
      <c r="G119" s="3">
        <f t="shared" si="70"/>
        <v>113971.007</v>
      </c>
      <c r="H119" s="3">
        <f t="shared" si="70"/>
        <v>787288.77799999993</v>
      </c>
      <c r="I119" s="3">
        <f t="shared" si="70"/>
        <v>637992.36100000003</v>
      </c>
      <c r="J119" s="3">
        <f t="shared" si="70"/>
        <v>521730.08999999997</v>
      </c>
      <c r="K119" s="3">
        <f t="shared" si="70"/>
        <v>292518.29600000003</v>
      </c>
      <c r="L119" s="5">
        <v>146566.26631057015</v>
      </c>
      <c r="M119" s="8">
        <f t="shared" si="51"/>
        <v>1.5146652568032958E-2</v>
      </c>
      <c r="N119" s="8">
        <f t="shared" si="52"/>
        <v>2.5886426839587004E-3</v>
      </c>
      <c r="O119" s="8">
        <f t="shared" si="53"/>
        <v>2.5039288796669923E-3</v>
      </c>
      <c r="P119" s="8">
        <f t="shared" si="54"/>
        <v>9.5058067935481147E-4</v>
      </c>
      <c r="Q119" s="8">
        <f t="shared" si="55"/>
        <v>1.8934171073987868E-3</v>
      </c>
      <c r="R119" s="8">
        <f t="shared" si="56"/>
        <v>7.7760735719703989E-4</v>
      </c>
      <c r="S119" s="8">
        <f t="shared" si="57"/>
        <v>5.3715551185001551E-3</v>
      </c>
      <c r="T119" s="8">
        <f t="shared" si="58"/>
        <v>4.3529277033509915E-3</v>
      </c>
      <c r="U119" s="8">
        <f t="shared" si="59"/>
        <v>3.559687390101535E-3</v>
      </c>
      <c r="V119" s="8">
        <f t="shared" si="60"/>
        <v>1.9958091542030638E-3</v>
      </c>
    </row>
    <row r="120" spans="1:22" x14ac:dyDescent="0.25">
      <c r="A120" s="9">
        <v>2006</v>
      </c>
      <c r="B120" s="3">
        <f t="shared" ref="B120:K120" si="71">B18+B43</f>
        <v>2571801.6630000002</v>
      </c>
      <c r="C120" s="3">
        <f t="shared" si="71"/>
        <v>438324.83100000001</v>
      </c>
      <c r="D120" s="3">
        <f t="shared" si="71"/>
        <v>531326.65500000003</v>
      </c>
      <c r="E120" s="3">
        <f t="shared" si="71"/>
        <v>168624.09899999999</v>
      </c>
      <c r="F120" s="3">
        <f t="shared" si="71"/>
        <v>301682.50199999998</v>
      </c>
      <c r="G120" s="3">
        <f t="shared" si="71"/>
        <v>151613.47900000002</v>
      </c>
      <c r="H120" s="3">
        <f t="shared" si="71"/>
        <v>1029788.6370000001</v>
      </c>
      <c r="I120" s="3">
        <f t="shared" si="71"/>
        <v>802955.571</v>
      </c>
      <c r="J120" s="3">
        <f t="shared" si="71"/>
        <v>462893.386</v>
      </c>
      <c r="K120" s="3">
        <f t="shared" si="71"/>
        <v>517353.53499999997</v>
      </c>
      <c r="L120" s="5">
        <v>162590.1460964143</v>
      </c>
      <c r="M120" s="8">
        <f t="shared" si="51"/>
        <v>1.5817696980694931E-2</v>
      </c>
      <c r="N120" s="8">
        <f t="shared" si="52"/>
        <v>2.6958880444087788E-3</v>
      </c>
      <c r="O120" s="8">
        <f t="shared" si="53"/>
        <v>3.2678896461839006E-3</v>
      </c>
      <c r="P120" s="8">
        <f t="shared" si="54"/>
        <v>1.0371114304799727E-3</v>
      </c>
      <c r="Q120" s="8">
        <f t="shared" si="55"/>
        <v>1.8554783868704155E-3</v>
      </c>
      <c r="R120" s="8">
        <f t="shared" si="56"/>
        <v>9.3248873095971494E-4</v>
      </c>
      <c r="S120" s="8">
        <f t="shared" si="57"/>
        <v>6.3336472825932877E-3</v>
      </c>
      <c r="T120" s="8">
        <f t="shared" si="58"/>
        <v>4.9385254289879017E-3</v>
      </c>
      <c r="U120" s="8">
        <f t="shared" si="59"/>
        <v>2.8469953260605897E-3</v>
      </c>
      <c r="V120" s="8">
        <f t="shared" si="60"/>
        <v>3.1819488906370411E-3</v>
      </c>
    </row>
    <row r="121" spans="1:22" x14ac:dyDescent="0.25">
      <c r="A121" s="9">
        <v>2007</v>
      </c>
      <c r="B121" s="3">
        <f t="shared" ref="B121:K121" si="72">B19+B44</f>
        <v>3181786.9990000003</v>
      </c>
      <c r="C121" s="3">
        <f t="shared" si="72"/>
        <v>617798.83299999998</v>
      </c>
      <c r="D121" s="3">
        <f t="shared" si="72"/>
        <v>548511.28299999994</v>
      </c>
      <c r="E121" s="3">
        <f t="shared" si="72"/>
        <v>200356.08600000001</v>
      </c>
      <c r="F121" s="3">
        <f t="shared" si="72"/>
        <v>374681.32199999999</v>
      </c>
      <c r="G121" s="3">
        <f t="shared" si="72"/>
        <v>221637.51800000001</v>
      </c>
      <c r="H121" s="3">
        <f t="shared" si="72"/>
        <v>1362366.595</v>
      </c>
      <c r="I121" s="3">
        <f t="shared" si="72"/>
        <v>1171412.186</v>
      </c>
      <c r="J121" s="3">
        <f t="shared" si="72"/>
        <v>419644.07400000002</v>
      </c>
      <c r="K121" s="3">
        <f t="shared" si="72"/>
        <v>520272.08199999999</v>
      </c>
      <c r="L121" s="5">
        <v>207416.49464237894</v>
      </c>
      <c r="M121" s="8">
        <f t="shared" si="51"/>
        <v>1.5340086642993068E-2</v>
      </c>
      <c r="N121" s="8">
        <f t="shared" si="52"/>
        <v>2.9785424445880715E-3</v>
      </c>
      <c r="O121" s="8">
        <f t="shared" si="53"/>
        <v>2.6444921072729826E-3</v>
      </c>
      <c r="P121" s="8">
        <f t="shared" si="54"/>
        <v>9.6596023544534256E-4</v>
      </c>
      <c r="Q121" s="8">
        <f t="shared" si="55"/>
        <v>1.806420085567514E-3</v>
      </c>
      <c r="R121" s="8">
        <f t="shared" si="56"/>
        <v>1.0685626443651E-3</v>
      </c>
      <c r="S121" s="8">
        <f t="shared" si="57"/>
        <v>6.5682654474946657E-3</v>
      </c>
      <c r="T121" s="8">
        <f t="shared" si="58"/>
        <v>5.647632740200882E-3</v>
      </c>
      <c r="U121" s="8">
        <f t="shared" si="59"/>
        <v>2.0231952850400699E-3</v>
      </c>
      <c r="V121" s="8">
        <f t="shared" si="60"/>
        <v>2.5083447818218937E-3</v>
      </c>
    </row>
    <row r="122" spans="1:22" x14ac:dyDescent="0.25">
      <c r="A122" s="9">
        <v>2008</v>
      </c>
      <c r="B122" s="3">
        <f t="shared" ref="B122:K122" si="73">B20+B45</f>
        <v>3788495.8849999998</v>
      </c>
      <c r="C122" s="3">
        <f t="shared" si="73"/>
        <v>685115.05099999998</v>
      </c>
      <c r="D122" s="3">
        <f t="shared" si="73"/>
        <v>625677.68500000006</v>
      </c>
      <c r="E122" s="3">
        <f t="shared" si="73"/>
        <v>202706.745</v>
      </c>
      <c r="F122" s="3">
        <f t="shared" si="73"/>
        <v>420856.08100000001</v>
      </c>
      <c r="G122" s="3">
        <f t="shared" si="73"/>
        <v>271458.56200000003</v>
      </c>
      <c r="H122" s="3">
        <f t="shared" si="73"/>
        <v>1134507.5460000001</v>
      </c>
      <c r="I122" s="3">
        <f t="shared" si="73"/>
        <v>1258683.5279999999</v>
      </c>
      <c r="J122" s="3">
        <f t="shared" si="73"/>
        <v>552635.2919999999</v>
      </c>
      <c r="K122" s="3">
        <f t="shared" si="73"/>
        <v>1215489.986</v>
      </c>
      <c r="L122" s="5">
        <v>243982.43787084011</v>
      </c>
      <c r="M122" s="8">
        <f t="shared" si="51"/>
        <v>1.5527740103185464E-2</v>
      </c>
      <c r="N122" s="8">
        <f t="shared" si="52"/>
        <v>2.8080506817572152E-3</v>
      </c>
      <c r="O122" s="8">
        <f t="shared" si="53"/>
        <v>2.5644373851663148E-3</v>
      </c>
      <c r="P122" s="8">
        <f t="shared" si="54"/>
        <v>8.308251477809615E-4</v>
      </c>
      <c r="Q122" s="8">
        <f t="shared" si="55"/>
        <v>1.7249441585742069E-3</v>
      </c>
      <c r="R122" s="8">
        <f t="shared" si="56"/>
        <v>1.1126151716858625E-3</v>
      </c>
      <c r="S122" s="8">
        <f t="shared" si="57"/>
        <v>4.6499557750979926E-3</v>
      </c>
      <c r="T122" s="8">
        <f t="shared" si="58"/>
        <v>5.1589103665991079E-3</v>
      </c>
      <c r="U122" s="8">
        <f t="shared" si="59"/>
        <v>2.2650617676529452E-3</v>
      </c>
      <c r="V122" s="8">
        <f t="shared" si="60"/>
        <v>4.9818749111911831E-3</v>
      </c>
    </row>
    <row r="123" spans="1:22" x14ac:dyDescent="0.25">
      <c r="A123" s="9">
        <v>2009</v>
      </c>
      <c r="B123" s="3">
        <f t="shared" ref="B123:K123" si="74">B21+B46</f>
        <v>4101456.3289999999</v>
      </c>
      <c r="C123" s="3">
        <f t="shared" si="74"/>
        <v>449855.53700000001</v>
      </c>
      <c r="D123" s="3">
        <f t="shared" si="74"/>
        <v>394660.96699999995</v>
      </c>
      <c r="E123" s="3">
        <f t="shared" si="74"/>
        <v>163697.55800000002</v>
      </c>
      <c r="F123" s="3">
        <f t="shared" si="74"/>
        <v>324556.86900000001</v>
      </c>
      <c r="G123" s="3">
        <f t="shared" si="74"/>
        <v>203623.859</v>
      </c>
      <c r="H123" s="3">
        <f t="shared" si="74"/>
        <v>963650.89500000002</v>
      </c>
      <c r="I123" s="3">
        <f t="shared" si="74"/>
        <v>1121638.1530000002</v>
      </c>
      <c r="J123" s="3">
        <f t="shared" si="74"/>
        <v>360855.96600000001</v>
      </c>
      <c r="K123" s="3">
        <f t="shared" si="74"/>
        <v>1786886.2180000001</v>
      </c>
      <c r="L123" s="5">
        <v>233821.6705442575</v>
      </c>
      <c r="M123" s="8">
        <f t="shared" si="51"/>
        <v>1.7540958968658472E-2</v>
      </c>
      <c r="N123" s="8">
        <f t="shared" si="52"/>
        <v>1.9239257676711015E-3</v>
      </c>
      <c r="O123" s="8">
        <f t="shared" si="53"/>
        <v>1.6878716420140321E-3</v>
      </c>
      <c r="P123" s="8">
        <f t="shared" si="54"/>
        <v>7.0009575082997076E-4</v>
      </c>
      <c r="Q123" s="8">
        <f t="shared" si="55"/>
        <v>1.3880529903175431E-3</v>
      </c>
      <c r="R123" s="8">
        <f t="shared" si="56"/>
        <v>8.7085110001152907E-4</v>
      </c>
      <c r="S123" s="8">
        <f t="shared" si="57"/>
        <v>4.121307031794562E-3</v>
      </c>
      <c r="T123" s="8">
        <f t="shared" si="58"/>
        <v>4.7969811796708456E-3</v>
      </c>
      <c r="U123" s="8">
        <f t="shared" si="59"/>
        <v>1.5432956456091077E-3</v>
      </c>
      <c r="V123" s="8">
        <f t="shared" si="60"/>
        <v>7.6420898620762363E-3</v>
      </c>
    </row>
    <row r="124" spans="1:22" x14ac:dyDescent="0.25">
      <c r="A124" s="9">
        <v>2010</v>
      </c>
      <c r="B124" s="3">
        <f t="shared" ref="B124:K124" si="75">B22+B47</f>
        <v>4132122.2820000001</v>
      </c>
      <c r="C124" s="3">
        <f t="shared" si="75"/>
        <v>441082.158</v>
      </c>
      <c r="D124" s="3">
        <f t="shared" si="75"/>
        <v>595208.00899999996</v>
      </c>
      <c r="E124" s="3">
        <f t="shared" si="75"/>
        <v>195130.52799999999</v>
      </c>
      <c r="F124" s="3">
        <f t="shared" si="75"/>
        <v>405114.63</v>
      </c>
      <c r="G124" s="3">
        <f t="shared" si="75"/>
        <v>289413.63</v>
      </c>
      <c r="H124" s="3">
        <f t="shared" si="75"/>
        <v>1163335.4139999999</v>
      </c>
      <c r="I124" s="3">
        <f t="shared" si="75"/>
        <v>1218317.594</v>
      </c>
      <c r="J124" s="3">
        <f t="shared" si="75"/>
        <v>514124.984</v>
      </c>
      <c r="K124" s="3">
        <f t="shared" si="75"/>
        <v>1716869.442</v>
      </c>
      <c r="L124" s="5">
        <v>287018.18463752925</v>
      </c>
      <c r="M124" s="8">
        <f t="shared" si="51"/>
        <v>1.4396726420726242E-2</v>
      </c>
      <c r="N124" s="8">
        <f t="shared" si="52"/>
        <v>1.5367742589447275E-3</v>
      </c>
      <c r="O124" s="8">
        <f t="shared" si="53"/>
        <v>2.0737641057540618E-3</v>
      </c>
      <c r="P124" s="8">
        <f t="shared" si="54"/>
        <v>6.7985423378810392E-4</v>
      </c>
      <c r="Q124" s="8">
        <f t="shared" si="55"/>
        <v>1.4114598017948338E-3</v>
      </c>
      <c r="R124" s="8">
        <f t="shared" si="56"/>
        <v>1.008345970710866E-3</v>
      </c>
      <c r="S124" s="8">
        <f t="shared" si="57"/>
        <v>4.0531766844987818E-3</v>
      </c>
      <c r="T124" s="8">
        <f t="shared" si="58"/>
        <v>4.2447400868993517E-3</v>
      </c>
      <c r="U124" s="8">
        <f t="shared" si="59"/>
        <v>1.7912627544811501E-3</v>
      </c>
      <c r="V124" s="8">
        <f t="shared" si="60"/>
        <v>5.9817444813408159E-3</v>
      </c>
    </row>
    <row r="125" spans="1:22" x14ac:dyDescent="0.25">
      <c r="A125" s="9">
        <v>2011</v>
      </c>
      <c r="B125" s="3">
        <f t="shared" ref="B125:K125" si="76">B23+B48</f>
        <v>7755694.1919999998</v>
      </c>
      <c r="C125" s="3">
        <f t="shared" si="76"/>
        <v>675602.723</v>
      </c>
      <c r="D125" s="3">
        <f t="shared" si="76"/>
        <v>846798.18800000008</v>
      </c>
      <c r="E125" s="3">
        <f t="shared" si="76"/>
        <v>242119.39600000001</v>
      </c>
      <c r="F125" s="3">
        <f t="shared" si="76"/>
        <v>498959.005</v>
      </c>
      <c r="G125" s="3">
        <f t="shared" si="76"/>
        <v>473696.63099999999</v>
      </c>
      <c r="H125" s="3">
        <f t="shared" si="76"/>
        <v>1368090.983</v>
      </c>
      <c r="I125" s="3">
        <f t="shared" si="76"/>
        <v>1676151.4850000001</v>
      </c>
      <c r="J125" s="3">
        <f t="shared" si="76"/>
        <v>521934.29200000002</v>
      </c>
      <c r="K125" s="3">
        <f t="shared" si="76"/>
        <v>2399921.1909999996</v>
      </c>
      <c r="L125" s="5">
        <v>335415.15670218616</v>
      </c>
      <c r="M125" s="8">
        <f t="shared" si="51"/>
        <v>2.3122670627810211E-2</v>
      </c>
      <c r="N125" s="8">
        <f t="shared" si="52"/>
        <v>2.0142283659526608E-3</v>
      </c>
      <c r="O125" s="8">
        <f t="shared" si="53"/>
        <v>2.524627081035187E-3</v>
      </c>
      <c r="P125" s="8">
        <f t="shared" si="54"/>
        <v>7.2184989605278004E-4</v>
      </c>
      <c r="Q125" s="8">
        <f t="shared" si="55"/>
        <v>1.48758633898892E-3</v>
      </c>
      <c r="R125" s="8">
        <f t="shared" si="56"/>
        <v>1.4122696053970912E-3</v>
      </c>
      <c r="S125" s="8">
        <f t="shared" si="57"/>
        <v>4.0787989321982923E-3</v>
      </c>
      <c r="T125" s="8">
        <f t="shared" si="58"/>
        <v>4.9972443150154023E-3</v>
      </c>
      <c r="U125" s="8">
        <f t="shared" si="59"/>
        <v>1.5560843974126773E-3</v>
      </c>
      <c r="V125" s="8">
        <f t="shared" si="60"/>
        <v>7.155076755016412E-3</v>
      </c>
    </row>
    <row r="126" spans="1:22" x14ac:dyDescent="0.25">
      <c r="A126" s="9">
        <v>2012</v>
      </c>
      <c r="B126" s="3">
        <f t="shared" ref="B126:K126" si="77">B24+B49</f>
        <v>8122343.4419999998</v>
      </c>
      <c r="C126" s="3">
        <f t="shared" si="77"/>
        <v>665471.90300000005</v>
      </c>
      <c r="D126" s="3">
        <f t="shared" si="77"/>
        <v>870544.10699999996</v>
      </c>
      <c r="E126" s="3">
        <f t="shared" si="77"/>
        <v>213690.99100000001</v>
      </c>
      <c r="F126" s="3">
        <f t="shared" si="77"/>
        <v>585000.93099999998</v>
      </c>
      <c r="G126" s="3">
        <f t="shared" si="77"/>
        <v>437660.24400000001</v>
      </c>
      <c r="H126" s="3">
        <f t="shared" si="77"/>
        <v>1385173.0759999999</v>
      </c>
      <c r="I126" s="3">
        <f t="shared" si="77"/>
        <v>1807990.15</v>
      </c>
      <c r="J126" s="3">
        <f t="shared" si="77"/>
        <v>473483.11900000001</v>
      </c>
      <c r="K126" s="3">
        <f t="shared" si="77"/>
        <v>1849440.7609999999</v>
      </c>
      <c r="L126" s="5">
        <v>369659.70037551981</v>
      </c>
      <c r="M126" s="8">
        <f t="shared" si="51"/>
        <v>2.1972488301399626E-2</v>
      </c>
      <c r="N126" s="8">
        <f t="shared" si="52"/>
        <v>1.8002284325934869E-3</v>
      </c>
      <c r="O126" s="8">
        <f t="shared" si="53"/>
        <v>2.3549878607693926E-3</v>
      </c>
      <c r="P126" s="8">
        <f t="shared" si="54"/>
        <v>5.7807489099547893E-4</v>
      </c>
      <c r="Q126" s="8">
        <f t="shared" si="55"/>
        <v>1.5825391039535151E-3</v>
      </c>
      <c r="R126" s="8">
        <f t="shared" si="56"/>
        <v>1.1839544412209438E-3</v>
      </c>
      <c r="S126" s="8">
        <f t="shared" si="57"/>
        <v>3.7471573844616228E-3</v>
      </c>
      <c r="T126" s="8">
        <f t="shared" si="58"/>
        <v>4.8909582195823574E-3</v>
      </c>
      <c r="U126" s="8">
        <f t="shared" si="59"/>
        <v>1.2808621511054921E-3</v>
      </c>
      <c r="V126" s="8">
        <f t="shared" si="60"/>
        <v>5.0030900288055222E-3</v>
      </c>
    </row>
    <row r="127" spans="1:22" x14ac:dyDescent="0.25">
      <c r="A127" s="9">
        <v>2013</v>
      </c>
      <c r="B127" s="3">
        <f t="shared" ref="B127:K127" si="78">B25+B50</f>
        <v>8379400.1289999997</v>
      </c>
      <c r="C127" s="3">
        <f t="shared" si="78"/>
        <v>701077.82900000003</v>
      </c>
      <c r="D127" s="3">
        <f t="shared" si="78"/>
        <v>1005143.973</v>
      </c>
      <c r="E127" s="3">
        <f t="shared" si="78"/>
        <v>220344.66099999999</v>
      </c>
      <c r="F127" s="3">
        <f t="shared" si="78"/>
        <v>658081.549</v>
      </c>
      <c r="G127" s="3">
        <f t="shared" si="78"/>
        <v>455779.93100000004</v>
      </c>
      <c r="H127" s="3">
        <f t="shared" si="78"/>
        <v>1091482.9809999999</v>
      </c>
      <c r="I127" s="3">
        <f t="shared" si="78"/>
        <v>1844439.081</v>
      </c>
      <c r="J127" s="3">
        <f t="shared" si="78"/>
        <v>588933.59699999995</v>
      </c>
      <c r="K127" s="3">
        <f t="shared" si="78"/>
        <v>2280797.0329999998</v>
      </c>
      <c r="L127" s="5">
        <v>380191.88186037214</v>
      </c>
      <c r="M127" s="8">
        <f t="shared" si="51"/>
        <v>2.2039923861597307E-2</v>
      </c>
      <c r="N127" s="8">
        <f t="shared" si="52"/>
        <v>1.8440105179770125E-3</v>
      </c>
      <c r="O127" s="8">
        <f t="shared" si="53"/>
        <v>2.6437807353528538E-3</v>
      </c>
      <c r="P127" s="8">
        <f t="shared" si="54"/>
        <v>5.795617200498852E-4</v>
      </c>
      <c r="Q127" s="8">
        <f t="shared" si="55"/>
        <v>1.7309195182702102E-3</v>
      </c>
      <c r="R127" s="8">
        <f t="shared" si="56"/>
        <v>1.1988155264382738E-3</v>
      </c>
      <c r="S127" s="8">
        <f t="shared" si="57"/>
        <v>2.8708739798943258E-3</v>
      </c>
      <c r="T127" s="8">
        <f t="shared" si="58"/>
        <v>4.8513373614783861E-3</v>
      </c>
      <c r="U127" s="8">
        <f t="shared" si="59"/>
        <v>1.5490430624615216E-3</v>
      </c>
      <c r="V127" s="8">
        <f t="shared" si="60"/>
        <v>5.9990682121867003E-3</v>
      </c>
    </row>
    <row r="128" spans="1:22" x14ac:dyDescent="0.25">
      <c r="A128" s="9">
        <v>2014</v>
      </c>
      <c r="B128" s="3">
        <f t="shared" ref="B128:K128" si="79">B26+B51</f>
        <v>8628043.807</v>
      </c>
      <c r="C128" s="3">
        <f t="shared" si="79"/>
        <v>815596.39199999999</v>
      </c>
      <c r="D128" s="3">
        <f t="shared" si="79"/>
        <v>811369.65099999995</v>
      </c>
      <c r="E128" s="3">
        <f t="shared" si="79"/>
        <v>260167.92100000003</v>
      </c>
      <c r="F128" s="3">
        <f t="shared" si="79"/>
        <v>675269.1</v>
      </c>
      <c r="G128" s="3">
        <f t="shared" si="79"/>
        <v>467460.12700000004</v>
      </c>
      <c r="H128" s="3">
        <f t="shared" si="79"/>
        <v>1057187.8770000001</v>
      </c>
      <c r="I128" s="3">
        <f t="shared" si="79"/>
        <v>1820142.8790000002</v>
      </c>
      <c r="J128" s="3">
        <f t="shared" si="79"/>
        <v>554432.84600000002</v>
      </c>
      <c r="K128" s="3">
        <f t="shared" si="79"/>
        <v>3063633.361</v>
      </c>
      <c r="L128" s="5">
        <v>378416.02053371473</v>
      </c>
      <c r="M128" s="8">
        <f t="shared" si="51"/>
        <v>2.2800418953804018E-2</v>
      </c>
      <c r="N128" s="8">
        <f t="shared" si="52"/>
        <v>2.1552903358840088E-3</v>
      </c>
      <c r="O128" s="8">
        <f t="shared" si="53"/>
        <v>2.1441207744208371E-3</v>
      </c>
      <c r="P128" s="8">
        <f t="shared" si="54"/>
        <v>6.8751825208948983E-4</v>
      </c>
      <c r="Q128" s="8">
        <f t="shared" si="55"/>
        <v>1.7844622409157154E-3</v>
      </c>
      <c r="R128" s="8">
        <f t="shared" si="56"/>
        <v>1.2353074437511874E-3</v>
      </c>
      <c r="S128" s="8">
        <f t="shared" si="57"/>
        <v>2.7937186050129466E-3</v>
      </c>
      <c r="T128" s="8">
        <f t="shared" si="58"/>
        <v>4.8098991063668141E-3</v>
      </c>
      <c r="U128" s="8">
        <f t="shared" si="59"/>
        <v>1.4651410508942845E-3</v>
      </c>
      <c r="V128" s="8">
        <f t="shared" si="60"/>
        <v>8.0959399041274135E-3</v>
      </c>
    </row>
    <row r="129" spans="1:28" x14ac:dyDescent="0.25">
      <c r="A129" s="10">
        <v>2015</v>
      </c>
      <c r="B129" s="3">
        <f t="shared" ref="B129:K129" si="80">B27+B52</f>
        <v>5218981.898</v>
      </c>
      <c r="C129" s="3">
        <f t="shared" si="80"/>
        <v>798642.95299999998</v>
      </c>
      <c r="D129" s="3">
        <f t="shared" si="80"/>
        <v>960376.58400000003</v>
      </c>
      <c r="E129" s="3">
        <f t="shared" si="80"/>
        <v>215942.772</v>
      </c>
      <c r="F129" s="3">
        <f t="shared" si="80"/>
        <v>561026.20299999998</v>
      </c>
      <c r="G129" s="3">
        <f t="shared" si="80"/>
        <v>426719.685</v>
      </c>
      <c r="H129" s="3">
        <f t="shared" si="80"/>
        <v>1003269.577</v>
      </c>
      <c r="I129" s="3">
        <f t="shared" si="80"/>
        <v>1786594.2490000001</v>
      </c>
      <c r="J129" s="3">
        <f t="shared" si="80"/>
        <v>473836.647</v>
      </c>
      <c r="K129" s="3">
        <f t="shared" si="80"/>
        <v>2792212.6580000003</v>
      </c>
      <c r="L129" s="6">
        <v>292080.15563330991</v>
      </c>
      <c r="M129" s="8">
        <f t="shared" si="51"/>
        <v>1.7868320724096491E-2</v>
      </c>
      <c r="N129" s="8">
        <f t="shared" si="52"/>
        <v>2.7343280178289517E-3</v>
      </c>
      <c r="O129" s="8">
        <f t="shared" si="53"/>
        <v>3.2880583137106321E-3</v>
      </c>
      <c r="P129" s="8">
        <f t="shared" si="54"/>
        <v>7.393270916737798E-4</v>
      </c>
      <c r="Q129" s="8">
        <f t="shared" si="55"/>
        <v>1.920795343947764E-3</v>
      </c>
      <c r="R129" s="8">
        <f t="shared" si="56"/>
        <v>1.4609677404298646E-3</v>
      </c>
      <c r="S129" s="8">
        <f t="shared" si="57"/>
        <v>3.4349118132474162E-3</v>
      </c>
      <c r="T129" s="8">
        <f t="shared" si="58"/>
        <v>6.1167943612128444E-3</v>
      </c>
      <c r="U129" s="8">
        <f t="shared" si="59"/>
        <v>1.6222829174155709E-3</v>
      </c>
      <c r="V129" s="8">
        <f t="shared" si="60"/>
        <v>9.5597479121637598E-3</v>
      </c>
    </row>
    <row r="130" spans="1:28" x14ac:dyDescent="0.25">
      <c r="A130" t="s">
        <v>41</v>
      </c>
    </row>
    <row r="132" spans="1:28" ht="66.75" customHeight="1" x14ac:dyDescent="0.25">
      <c r="A132" s="106" t="s">
        <v>278</v>
      </c>
      <c r="B132" s="106"/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X132" s="76" t="s">
        <v>20</v>
      </c>
      <c r="Y132" s="77"/>
      <c r="Z132" s="77"/>
      <c r="AA132" s="78" t="s">
        <v>3</v>
      </c>
      <c r="AB132" s="76" t="s">
        <v>279</v>
      </c>
    </row>
    <row r="133" spans="1:28" ht="60" x14ac:dyDescent="0.25">
      <c r="A133" s="11" t="s">
        <v>0</v>
      </c>
      <c r="B133" s="12" t="s">
        <v>280</v>
      </c>
      <c r="C133" s="12" t="s">
        <v>281</v>
      </c>
      <c r="D133" s="12" t="s">
        <v>282</v>
      </c>
      <c r="E133" s="12" t="s">
        <v>283</v>
      </c>
      <c r="F133" s="12" t="s">
        <v>284</v>
      </c>
      <c r="G133" s="12" t="s">
        <v>285</v>
      </c>
      <c r="H133" s="12" t="s">
        <v>286</v>
      </c>
      <c r="I133" s="12" t="s">
        <v>287</v>
      </c>
      <c r="J133" s="12" t="s">
        <v>288</v>
      </c>
      <c r="K133" s="12" t="s">
        <v>289</v>
      </c>
      <c r="L133" s="12" t="s">
        <v>264</v>
      </c>
      <c r="M133" s="13" t="s">
        <v>290</v>
      </c>
      <c r="N133" s="75" t="s">
        <v>291</v>
      </c>
      <c r="O133" s="75" t="s">
        <v>292</v>
      </c>
      <c r="P133" s="75" t="s">
        <v>293</v>
      </c>
      <c r="Q133" s="75" t="s">
        <v>294</v>
      </c>
      <c r="R133" s="75" t="s">
        <v>295</v>
      </c>
      <c r="S133" s="75" t="s">
        <v>296</v>
      </c>
      <c r="T133" s="75" t="s">
        <v>297</v>
      </c>
      <c r="U133" s="75" t="s">
        <v>298</v>
      </c>
      <c r="V133" s="75" t="s">
        <v>299</v>
      </c>
    </row>
    <row r="134" spans="1:28" x14ac:dyDescent="0.25">
      <c r="A134" s="9">
        <v>1995</v>
      </c>
      <c r="B134" s="3">
        <f>B109</f>
        <v>2058925.3020000001</v>
      </c>
      <c r="C134" s="3">
        <f t="shared" ref="C134:K134" si="81">C109</f>
        <v>195176.69699999999</v>
      </c>
      <c r="D134" s="3">
        <f t="shared" si="81"/>
        <v>418064.53600000002</v>
      </c>
      <c r="E134" s="3">
        <f t="shared" si="81"/>
        <v>175792.068</v>
      </c>
      <c r="F134" s="3">
        <f t="shared" si="81"/>
        <v>229825.34100000001</v>
      </c>
      <c r="G134" s="3">
        <f t="shared" si="81"/>
        <v>114257.296</v>
      </c>
      <c r="H134" s="3">
        <f t="shared" si="81"/>
        <v>471595.36900000006</v>
      </c>
      <c r="I134" s="3">
        <f t="shared" si="81"/>
        <v>768662.9439999999</v>
      </c>
      <c r="J134" s="3">
        <f t="shared" si="81"/>
        <v>395375.26200000005</v>
      </c>
      <c r="K134" s="3">
        <f t="shared" si="81"/>
        <v>199105.09</v>
      </c>
      <c r="L134" s="5">
        <f>L84</f>
        <v>9610436328.499136</v>
      </c>
      <c r="M134" s="98">
        <f t="shared" ref="M134:M154" si="82">(B134/$L134)/1000000000</f>
        <v>2.1423848320959043E-13</v>
      </c>
      <c r="N134" s="98">
        <f t="shared" ref="N134:N154" si="83">(C134/$L134)/1000000000</f>
        <v>2.03088278542792E-14</v>
      </c>
      <c r="O134" s="98">
        <f t="shared" ref="O134:O154" si="84">(D134/$L134)/1000000000</f>
        <v>4.3501098359109498E-14</v>
      </c>
      <c r="P134" s="98">
        <f t="shared" ref="P134:P154" si="85">(E134/$L134)/1000000000</f>
        <v>1.8291788425745025E-14</v>
      </c>
      <c r="Q134" s="98">
        <f t="shared" ref="Q134:Q154" si="86">(F134/$L134)/1000000000</f>
        <v>2.3914142203769419E-14</v>
      </c>
      <c r="R134" s="98">
        <f t="shared" ref="R134:R154" si="87">(G134/$L134)/1000000000</f>
        <v>1.1888877059741532E-14</v>
      </c>
      <c r="S134" s="98">
        <f t="shared" ref="S134:S154" si="88">(H134/$L134)/1000000000</f>
        <v>4.9071171472362195E-14</v>
      </c>
      <c r="T134" s="98">
        <f t="shared" ref="T134:T154" si="89">(I134/$L134)/1000000000</f>
        <v>7.9982106714611805E-14</v>
      </c>
      <c r="U134" s="98">
        <f t="shared" ref="U134:U154" si="90">(J134/$L134)/1000000000</f>
        <v>4.1140198892691268E-14</v>
      </c>
      <c r="V134" s="98">
        <f t="shared" ref="V134:V154" si="91">(K134/$L134)/1000000000</f>
        <v>2.0717591084763398E-14</v>
      </c>
    </row>
    <row r="135" spans="1:28" x14ac:dyDescent="0.25">
      <c r="A135" s="9">
        <v>1996</v>
      </c>
      <c r="B135" s="3">
        <f t="shared" ref="B135:K154" si="92">B110</f>
        <v>2096593.9819999998</v>
      </c>
      <c r="C135" s="3">
        <f t="shared" si="92"/>
        <v>182143.42600000001</v>
      </c>
      <c r="D135" s="3">
        <f t="shared" si="92"/>
        <v>370178.01400000002</v>
      </c>
      <c r="E135" s="3">
        <f t="shared" si="92"/>
        <v>157073.171</v>
      </c>
      <c r="F135" s="3">
        <f t="shared" si="92"/>
        <v>242458.53599999999</v>
      </c>
      <c r="G135" s="3">
        <f t="shared" si="92"/>
        <v>88473.010999999999</v>
      </c>
      <c r="H135" s="3">
        <f t="shared" si="92"/>
        <v>456484.21400000004</v>
      </c>
      <c r="I135" s="3">
        <f t="shared" si="92"/>
        <v>856177.05700000003</v>
      </c>
      <c r="J135" s="3">
        <f t="shared" si="92"/>
        <v>405050.41499999998</v>
      </c>
      <c r="K135" s="3">
        <f t="shared" si="92"/>
        <v>216673.72</v>
      </c>
      <c r="L135" s="5">
        <f t="shared" ref="L135:L154" si="93">L85</f>
        <v>9824633811.4507504</v>
      </c>
      <c r="M135" s="98">
        <f t="shared" si="82"/>
        <v>2.1340174323407247E-13</v>
      </c>
      <c r="N135" s="98">
        <f t="shared" si="83"/>
        <v>1.8539462080277153E-14</v>
      </c>
      <c r="O135" s="98">
        <f t="shared" si="84"/>
        <v>3.7678555873355025E-14</v>
      </c>
      <c r="P135" s="98">
        <f t="shared" si="85"/>
        <v>1.5987687074599054E-14</v>
      </c>
      <c r="Q135" s="98">
        <f t="shared" si="86"/>
        <v>2.467863338757839E-14</v>
      </c>
      <c r="R135" s="98">
        <f t="shared" si="87"/>
        <v>9.0052222503075323E-15</v>
      </c>
      <c r="S135" s="98">
        <f t="shared" si="88"/>
        <v>4.646322934377068E-14</v>
      </c>
      <c r="T135" s="98">
        <f t="shared" si="89"/>
        <v>8.7145951027926701E-14</v>
      </c>
      <c r="U135" s="98">
        <f t="shared" si="90"/>
        <v>4.1228041957951452E-14</v>
      </c>
      <c r="V135" s="98">
        <f t="shared" si="91"/>
        <v>2.2054126816153057E-14</v>
      </c>
    </row>
    <row r="136" spans="1:28" x14ac:dyDescent="0.25">
      <c r="A136" s="9">
        <v>1997</v>
      </c>
      <c r="B136" s="3">
        <f t="shared" si="92"/>
        <v>2436219.65</v>
      </c>
      <c r="C136" s="3">
        <f t="shared" si="92"/>
        <v>232780.43699999998</v>
      </c>
      <c r="D136" s="3">
        <f t="shared" si="92"/>
        <v>344245.82500000001</v>
      </c>
      <c r="E136" s="3">
        <f t="shared" si="92"/>
        <v>150923.63</v>
      </c>
      <c r="F136" s="3">
        <f t="shared" si="92"/>
        <v>241514.03200000001</v>
      </c>
      <c r="G136" s="3">
        <f t="shared" si="92"/>
        <v>98442.328999999998</v>
      </c>
      <c r="H136" s="3">
        <f t="shared" si="92"/>
        <v>451445.22100000002</v>
      </c>
      <c r="I136" s="3">
        <f t="shared" si="92"/>
        <v>686720.79399999999</v>
      </c>
      <c r="J136" s="3">
        <f t="shared" si="92"/>
        <v>451602.89900000003</v>
      </c>
      <c r="K136" s="3">
        <f t="shared" si="92"/>
        <v>350472.29600000003</v>
      </c>
      <c r="L136" s="5">
        <f t="shared" si="93"/>
        <v>9273326737.6625519</v>
      </c>
      <c r="M136" s="98">
        <f t="shared" si="82"/>
        <v>2.6271258620766305E-13</v>
      </c>
      <c r="N136" s="98">
        <f t="shared" si="83"/>
        <v>2.5102149809365495E-14</v>
      </c>
      <c r="O136" s="98">
        <f t="shared" si="84"/>
        <v>3.7122149875501002E-14</v>
      </c>
      <c r="P136" s="98">
        <f t="shared" si="85"/>
        <v>1.6275025594325393E-14</v>
      </c>
      <c r="Q136" s="98">
        <f t="shared" si="86"/>
        <v>2.6043947208192126E-14</v>
      </c>
      <c r="R136" s="98">
        <f t="shared" si="87"/>
        <v>1.0615643316026792E-14</v>
      </c>
      <c r="S136" s="98">
        <f t="shared" si="88"/>
        <v>4.8682121720839086E-14</v>
      </c>
      <c r="T136" s="98">
        <f t="shared" si="89"/>
        <v>7.405333742970172E-14</v>
      </c>
      <c r="U136" s="98">
        <f t="shared" si="90"/>
        <v>4.8699125111796904E-14</v>
      </c>
      <c r="V136" s="98">
        <f t="shared" si="91"/>
        <v>3.7793588634874367E-14</v>
      </c>
    </row>
    <row r="137" spans="1:28" x14ac:dyDescent="0.25">
      <c r="A137" s="9">
        <v>1998</v>
      </c>
      <c r="B137" s="3">
        <f t="shared" si="92"/>
        <v>2294925.0639999998</v>
      </c>
      <c r="C137" s="3">
        <f t="shared" si="92"/>
        <v>265557.07799999998</v>
      </c>
      <c r="D137" s="3">
        <f t="shared" si="92"/>
        <v>387083.02100000001</v>
      </c>
      <c r="E137" s="3">
        <f t="shared" si="92"/>
        <v>150425.639</v>
      </c>
      <c r="F137" s="3">
        <f t="shared" si="92"/>
        <v>206627.44699999999</v>
      </c>
      <c r="G137" s="3">
        <f t="shared" si="92"/>
        <v>76582.433999999994</v>
      </c>
      <c r="H137" s="3">
        <f t="shared" si="92"/>
        <v>421990.10100000002</v>
      </c>
      <c r="I137" s="3">
        <f t="shared" si="92"/>
        <v>696058.48600000003</v>
      </c>
      <c r="J137" s="3">
        <f t="shared" si="92"/>
        <v>540604.71100000001</v>
      </c>
      <c r="K137" s="3">
        <f t="shared" si="92"/>
        <v>419041.11099999998</v>
      </c>
      <c r="L137" s="5">
        <f t="shared" si="93"/>
        <v>9589851317.9798145</v>
      </c>
      <c r="M137" s="98">
        <f t="shared" si="82"/>
        <v>2.393076793273418E-13</v>
      </c>
      <c r="N137" s="98">
        <f t="shared" si="83"/>
        <v>2.7691469783490019E-14</v>
      </c>
      <c r="O137" s="98">
        <f t="shared" si="84"/>
        <v>4.0363818808563386E-14</v>
      </c>
      <c r="P137" s="98">
        <f t="shared" si="85"/>
        <v>1.5685919834645408E-14</v>
      </c>
      <c r="Q137" s="98">
        <f t="shared" si="86"/>
        <v>2.1546470341265713E-14</v>
      </c>
      <c r="R137" s="98">
        <f t="shared" si="87"/>
        <v>7.9857790763050894E-15</v>
      </c>
      <c r="S137" s="98">
        <f t="shared" si="88"/>
        <v>4.4003821019500012E-14</v>
      </c>
      <c r="T137" s="98">
        <f t="shared" si="89"/>
        <v>7.2582823541275794E-14</v>
      </c>
      <c r="U137" s="98">
        <f t="shared" si="90"/>
        <v>5.6372585254416968E-14</v>
      </c>
      <c r="V137" s="98">
        <f t="shared" si="91"/>
        <v>4.3696309473990326E-14</v>
      </c>
    </row>
    <row r="138" spans="1:28" x14ac:dyDescent="0.25">
      <c r="A138" s="9">
        <v>1999</v>
      </c>
      <c r="B138" s="3">
        <f t="shared" si="92"/>
        <v>1717101.9139999999</v>
      </c>
      <c r="C138" s="3">
        <f t="shared" si="92"/>
        <v>231592.20799999998</v>
      </c>
      <c r="D138" s="3">
        <f t="shared" si="92"/>
        <v>261123.152</v>
      </c>
      <c r="E138" s="3">
        <f t="shared" si="92"/>
        <v>128958.81700000001</v>
      </c>
      <c r="F138" s="3">
        <f t="shared" si="92"/>
        <v>147240.81700000001</v>
      </c>
      <c r="G138" s="3">
        <f t="shared" si="92"/>
        <v>42676.57</v>
      </c>
      <c r="H138" s="3">
        <f t="shared" si="92"/>
        <v>401829.84299999999</v>
      </c>
      <c r="I138" s="3">
        <f t="shared" si="92"/>
        <v>446116.29199999996</v>
      </c>
      <c r="J138" s="3">
        <f t="shared" si="92"/>
        <v>268010.18599999999</v>
      </c>
      <c r="K138" s="3">
        <f t="shared" si="92"/>
        <v>285303.54099999997</v>
      </c>
      <c r="L138" s="5">
        <f t="shared" si="93"/>
        <v>9576747414.7538052</v>
      </c>
      <c r="M138" s="98">
        <f t="shared" si="82"/>
        <v>1.7929907093035121E-13</v>
      </c>
      <c r="N138" s="98">
        <f t="shared" si="83"/>
        <v>2.4182762473531693E-14</v>
      </c>
      <c r="O138" s="98">
        <f t="shared" si="84"/>
        <v>2.7266371419352387E-14</v>
      </c>
      <c r="P138" s="98">
        <f t="shared" si="85"/>
        <v>1.3465826278484471E-14</v>
      </c>
      <c r="Q138" s="98">
        <f t="shared" si="86"/>
        <v>1.5374825149211186E-14</v>
      </c>
      <c r="R138" s="98">
        <f t="shared" si="87"/>
        <v>4.456269770073821E-15</v>
      </c>
      <c r="S138" s="98">
        <f t="shared" si="88"/>
        <v>4.1958905836959471E-14</v>
      </c>
      <c r="T138" s="98">
        <f t="shared" si="89"/>
        <v>4.6583278505677131E-14</v>
      </c>
      <c r="U138" s="98">
        <f t="shared" si="90"/>
        <v>2.7985512658202425E-14</v>
      </c>
      <c r="V138" s="98">
        <f t="shared" si="91"/>
        <v>2.9791277627356575E-14</v>
      </c>
    </row>
    <row r="139" spans="1:28" x14ac:dyDescent="0.25">
      <c r="A139" s="9">
        <v>2000</v>
      </c>
      <c r="B139" s="3">
        <f t="shared" si="92"/>
        <v>1565482.439</v>
      </c>
      <c r="C139" s="3">
        <f t="shared" si="92"/>
        <v>232299.24400000001</v>
      </c>
      <c r="D139" s="3">
        <f t="shared" si="92"/>
        <v>262180.54700000002</v>
      </c>
      <c r="E139" s="3">
        <f t="shared" si="92"/>
        <v>153545.96</v>
      </c>
      <c r="F139" s="3">
        <f t="shared" si="92"/>
        <v>161261.59700000001</v>
      </c>
      <c r="G139" s="3">
        <f t="shared" si="92"/>
        <v>53696.193999999996</v>
      </c>
      <c r="H139" s="3">
        <f t="shared" si="92"/>
        <v>463510.799</v>
      </c>
      <c r="I139" s="3">
        <f t="shared" si="92"/>
        <v>371084.85</v>
      </c>
      <c r="J139" s="3">
        <f t="shared" si="92"/>
        <v>148420.07800000001</v>
      </c>
      <c r="K139" s="3">
        <f t="shared" si="92"/>
        <v>345216.25199999998</v>
      </c>
      <c r="L139" s="5">
        <f t="shared" si="93"/>
        <v>8899098560.6775208</v>
      </c>
      <c r="M139" s="98">
        <f t="shared" si="82"/>
        <v>1.7591472083671519E-13</v>
      </c>
      <c r="N139" s="98">
        <f t="shared" si="83"/>
        <v>2.610368257145297E-14</v>
      </c>
      <c r="O139" s="98">
        <f t="shared" si="84"/>
        <v>2.9461472441545727E-14</v>
      </c>
      <c r="P139" s="98">
        <f t="shared" si="85"/>
        <v>1.7254102643437851E-14</v>
      </c>
      <c r="Q139" s="98">
        <f t="shared" si="86"/>
        <v>1.8121115964775039E-14</v>
      </c>
      <c r="R139" s="98">
        <f t="shared" si="87"/>
        <v>6.0338913693199858E-15</v>
      </c>
      <c r="S139" s="98">
        <f t="shared" si="88"/>
        <v>5.2085140516154845E-14</v>
      </c>
      <c r="T139" s="98">
        <f t="shared" si="89"/>
        <v>4.1699150477972454E-14</v>
      </c>
      <c r="U139" s="98">
        <f t="shared" si="90"/>
        <v>1.6678102505328388E-14</v>
      </c>
      <c r="V139" s="98">
        <f t="shared" si="91"/>
        <v>3.8792272008921025E-14</v>
      </c>
    </row>
    <row r="140" spans="1:28" x14ac:dyDescent="0.25">
      <c r="A140" s="9">
        <v>2001</v>
      </c>
      <c r="B140" s="3">
        <f t="shared" si="92"/>
        <v>1480832.88</v>
      </c>
      <c r="C140" s="3">
        <f t="shared" si="92"/>
        <v>216417.40600000002</v>
      </c>
      <c r="D140" s="3">
        <f t="shared" si="92"/>
        <v>239436.90099999998</v>
      </c>
      <c r="E140" s="3">
        <f t="shared" si="92"/>
        <v>161794.85999999999</v>
      </c>
      <c r="F140" s="3">
        <f t="shared" si="92"/>
        <v>169143.17799999999</v>
      </c>
      <c r="G140" s="3">
        <f t="shared" si="92"/>
        <v>62814.27</v>
      </c>
      <c r="H140" s="3">
        <f t="shared" si="92"/>
        <v>494890.33100000001</v>
      </c>
      <c r="I140" s="3">
        <f t="shared" si="92"/>
        <v>529050.45699999994</v>
      </c>
      <c r="J140" s="3">
        <f t="shared" si="92"/>
        <v>176378.55499999999</v>
      </c>
      <c r="K140" s="3">
        <f t="shared" si="92"/>
        <v>372999.91099999996</v>
      </c>
      <c r="L140" s="5">
        <f t="shared" si="93"/>
        <v>9000492533.9822655</v>
      </c>
      <c r="M140" s="98">
        <f t="shared" si="82"/>
        <v>1.6452798270860914E-13</v>
      </c>
      <c r="N140" s="98">
        <f t="shared" si="83"/>
        <v>2.4045062554398474E-14</v>
      </c>
      <c r="O140" s="98">
        <f t="shared" si="84"/>
        <v>2.6602644254854038E-14</v>
      </c>
      <c r="P140" s="98">
        <f t="shared" si="85"/>
        <v>1.7976222899927666E-14</v>
      </c>
      <c r="Q140" s="98">
        <f t="shared" si="86"/>
        <v>1.8792657997479904E-14</v>
      </c>
      <c r="R140" s="98">
        <f t="shared" si="87"/>
        <v>6.9789814016109007E-15</v>
      </c>
      <c r="S140" s="98">
        <f t="shared" si="88"/>
        <v>5.4984805457200458E-14</v>
      </c>
      <c r="T140" s="98">
        <f t="shared" si="89"/>
        <v>5.8780167307790848E-14</v>
      </c>
      <c r="U140" s="98">
        <f t="shared" si="90"/>
        <v>1.9596544781751111E-14</v>
      </c>
      <c r="V140" s="98">
        <f t="shared" si="91"/>
        <v>4.1442166591628317E-14</v>
      </c>
    </row>
    <row r="141" spans="1:28" x14ac:dyDescent="0.25">
      <c r="A141" s="9">
        <v>2002</v>
      </c>
      <c r="B141" s="3">
        <f t="shared" si="92"/>
        <v>1350087.8929999999</v>
      </c>
      <c r="C141" s="3">
        <f t="shared" si="92"/>
        <v>222593.32</v>
      </c>
      <c r="D141" s="3">
        <f t="shared" si="92"/>
        <v>229686.193</v>
      </c>
      <c r="E141" s="3">
        <f t="shared" si="92"/>
        <v>149305.45500000002</v>
      </c>
      <c r="F141" s="3">
        <f t="shared" si="92"/>
        <v>155605.94099999999</v>
      </c>
      <c r="G141" s="3">
        <f t="shared" si="92"/>
        <v>73682.703999999998</v>
      </c>
      <c r="H141" s="3">
        <f t="shared" si="92"/>
        <v>512658.78</v>
      </c>
      <c r="I141" s="3">
        <f t="shared" si="92"/>
        <v>409370.47599999997</v>
      </c>
      <c r="J141" s="3">
        <f t="shared" si="92"/>
        <v>135653.81700000001</v>
      </c>
      <c r="K141" s="3">
        <f t="shared" si="92"/>
        <v>259081.22500000001</v>
      </c>
      <c r="L141" s="5">
        <f t="shared" si="93"/>
        <v>9810780862.3137131</v>
      </c>
      <c r="M141" s="98">
        <f t="shared" si="82"/>
        <v>1.376126846524634E-13</v>
      </c>
      <c r="N141" s="98">
        <f t="shared" si="83"/>
        <v>2.268864457619788E-14</v>
      </c>
      <c r="O141" s="98">
        <f t="shared" si="84"/>
        <v>2.3411611799657734E-14</v>
      </c>
      <c r="P141" s="98">
        <f t="shared" si="85"/>
        <v>1.5218508811416746E-14</v>
      </c>
      <c r="Q141" s="98">
        <f t="shared" si="86"/>
        <v>1.5860709069318962E-14</v>
      </c>
      <c r="R141" s="98">
        <f t="shared" si="87"/>
        <v>7.5103811851550342E-15</v>
      </c>
      <c r="S141" s="98">
        <f t="shared" si="88"/>
        <v>5.2254635710933391E-14</v>
      </c>
      <c r="T141" s="98">
        <f t="shared" si="89"/>
        <v>4.1726594625359578E-14</v>
      </c>
      <c r="U141" s="98">
        <f t="shared" si="90"/>
        <v>1.382701529101408E-14</v>
      </c>
      <c r="V141" s="98">
        <f t="shared" si="91"/>
        <v>2.6407808780564273E-14</v>
      </c>
    </row>
    <row r="142" spans="1:28" x14ac:dyDescent="0.25">
      <c r="A142" s="9">
        <v>2003</v>
      </c>
      <c r="B142" s="3">
        <f t="shared" si="92"/>
        <v>1525937.1670000001</v>
      </c>
      <c r="C142" s="3">
        <f t="shared" si="92"/>
        <v>246432.81200000001</v>
      </c>
      <c r="D142" s="3">
        <f t="shared" si="92"/>
        <v>239221.94699999999</v>
      </c>
      <c r="E142" s="3">
        <f t="shared" si="92"/>
        <v>150972.13500000001</v>
      </c>
      <c r="F142" s="3">
        <f t="shared" si="92"/>
        <v>181475.50700000001</v>
      </c>
      <c r="G142" s="3">
        <f t="shared" si="92"/>
        <v>61862.082999999999</v>
      </c>
      <c r="H142" s="3">
        <f t="shared" si="92"/>
        <v>598563.66299999994</v>
      </c>
      <c r="I142" s="3">
        <f t="shared" si="92"/>
        <v>500482.68900000001</v>
      </c>
      <c r="J142" s="3">
        <f t="shared" si="92"/>
        <v>204393.905</v>
      </c>
      <c r="K142" s="3">
        <f t="shared" si="92"/>
        <v>389764.94799999997</v>
      </c>
      <c r="L142" s="5">
        <f t="shared" si="93"/>
        <v>11945411092.672791</v>
      </c>
      <c r="M142" s="98">
        <f t="shared" si="82"/>
        <v>1.2774254106131152E-13</v>
      </c>
      <c r="N142" s="98">
        <f t="shared" si="83"/>
        <v>2.0629914708515951E-14</v>
      </c>
      <c r="O142" s="98">
        <f t="shared" si="84"/>
        <v>2.0026263235656798E-14</v>
      </c>
      <c r="P142" s="98">
        <f t="shared" si="85"/>
        <v>1.2638504763775354E-14</v>
      </c>
      <c r="Q142" s="98">
        <f t="shared" si="86"/>
        <v>1.5192068786256796E-14</v>
      </c>
      <c r="R142" s="98">
        <f t="shared" si="87"/>
        <v>5.1787320268906993E-15</v>
      </c>
      <c r="S142" s="98">
        <f t="shared" si="88"/>
        <v>5.0108251474673283E-14</v>
      </c>
      <c r="T142" s="98">
        <f t="shared" si="89"/>
        <v>4.1897485579796554E-14</v>
      </c>
      <c r="U142" s="98">
        <f t="shared" si="90"/>
        <v>1.7110663116933114E-14</v>
      </c>
      <c r="V142" s="98">
        <f t="shared" si="91"/>
        <v>3.262884340908773E-14</v>
      </c>
    </row>
    <row r="143" spans="1:28" x14ac:dyDescent="0.25">
      <c r="A143" s="9">
        <v>2004</v>
      </c>
      <c r="B143" s="3">
        <f t="shared" si="92"/>
        <v>1752921.6510000001</v>
      </c>
      <c r="C143" s="3">
        <f t="shared" si="92"/>
        <v>319077.86499999999</v>
      </c>
      <c r="D143" s="3">
        <f t="shared" si="92"/>
        <v>307510.44</v>
      </c>
      <c r="E143" s="3">
        <f t="shared" si="92"/>
        <v>152280.16399999999</v>
      </c>
      <c r="F143" s="3">
        <f t="shared" si="92"/>
        <v>209783.38200000001</v>
      </c>
      <c r="G143" s="3">
        <f t="shared" si="92"/>
        <v>114020.492</v>
      </c>
      <c r="H143" s="3">
        <f t="shared" si="92"/>
        <v>730201.42099999997</v>
      </c>
      <c r="I143" s="3">
        <f t="shared" si="92"/>
        <v>572771.70899999992</v>
      </c>
      <c r="J143" s="3">
        <f t="shared" si="92"/>
        <v>243035.58900000001</v>
      </c>
      <c r="K143" s="3">
        <f t="shared" si="92"/>
        <v>297583.56399999995</v>
      </c>
      <c r="L143" s="5">
        <f t="shared" si="93"/>
        <v>13795083011.582952</v>
      </c>
      <c r="M143" s="98">
        <f t="shared" si="82"/>
        <v>1.2706858302542802E-13</v>
      </c>
      <c r="N143" s="98">
        <f t="shared" si="83"/>
        <v>2.3129825658322485E-14</v>
      </c>
      <c r="O143" s="98">
        <f t="shared" si="84"/>
        <v>2.2291307688529373E-14</v>
      </c>
      <c r="P143" s="98">
        <f t="shared" si="85"/>
        <v>1.1038727630137413E-14</v>
      </c>
      <c r="Q143" s="98">
        <f t="shared" si="86"/>
        <v>1.5207112695433346E-14</v>
      </c>
      <c r="R143" s="98">
        <f t="shared" si="87"/>
        <v>8.2652994479455772E-15</v>
      </c>
      <c r="S143" s="98">
        <f t="shared" si="88"/>
        <v>5.2932006308834172E-14</v>
      </c>
      <c r="T143" s="98">
        <f t="shared" si="89"/>
        <v>4.1519990022464945E-14</v>
      </c>
      <c r="U143" s="98">
        <f t="shared" si="90"/>
        <v>1.7617551760720593E-14</v>
      </c>
      <c r="V143" s="98">
        <f t="shared" si="91"/>
        <v>2.1571712453642782E-14</v>
      </c>
    </row>
    <row r="144" spans="1:28" x14ac:dyDescent="0.25">
      <c r="A144" s="9">
        <v>2005</v>
      </c>
      <c r="B144" s="3">
        <f t="shared" si="92"/>
        <v>2219988.3139999998</v>
      </c>
      <c r="C144" s="3">
        <f t="shared" si="92"/>
        <v>379407.69299999997</v>
      </c>
      <c r="D144" s="3">
        <f t="shared" si="92"/>
        <v>366991.50699999998</v>
      </c>
      <c r="E144" s="3">
        <f t="shared" si="92"/>
        <v>139323.06099999999</v>
      </c>
      <c r="F144" s="3">
        <f t="shared" si="92"/>
        <v>277511.076</v>
      </c>
      <c r="G144" s="3">
        <f t="shared" si="92"/>
        <v>113971.007</v>
      </c>
      <c r="H144" s="3">
        <f t="shared" si="92"/>
        <v>787288.77799999993</v>
      </c>
      <c r="I144" s="3">
        <f t="shared" si="92"/>
        <v>637992.36100000003</v>
      </c>
      <c r="J144" s="3">
        <f t="shared" si="92"/>
        <v>521730.08999999997</v>
      </c>
      <c r="K144" s="3">
        <f t="shared" si="92"/>
        <v>292518.29600000003</v>
      </c>
      <c r="L144" s="5">
        <f t="shared" si="93"/>
        <v>14426312876.484968</v>
      </c>
      <c r="M144" s="98">
        <f t="shared" si="82"/>
        <v>1.5388466429413176E-13</v>
      </c>
      <c r="N144" s="98">
        <f t="shared" si="83"/>
        <v>2.6299699462254021E-14</v>
      </c>
      <c r="O144" s="98">
        <f t="shared" si="84"/>
        <v>2.543903699733282E-14</v>
      </c>
      <c r="P144" s="98">
        <f t="shared" si="85"/>
        <v>9.6575654633900206E-15</v>
      </c>
      <c r="Q144" s="98">
        <f t="shared" si="86"/>
        <v>1.9236452056460372E-14</v>
      </c>
      <c r="R144" s="98">
        <f t="shared" si="87"/>
        <v>7.90021733035985E-15</v>
      </c>
      <c r="S144" s="98">
        <f t="shared" si="88"/>
        <v>5.4573111282182737E-14</v>
      </c>
      <c r="T144" s="98">
        <f t="shared" si="89"/>
        <v>4.4224214909405843E-14</v>
      </c>
      <c r="U144" s="98">
        <f t="shared" si="90"/>
        <v>3.6165172242342333E-14</v>
      </c>
      <c r="V144" s="98">
        <f t="shared" si="91"/>
        <v>2.0276719249366045E-14</v>
      </c>
    </row>
    <row r="145" spans="1:29" x14ac:dyDescent="0.25">
      <c r="A145" s="9">
        <v>2006</v>
      </c>
      <c r="B145" s="3">
        <f t="shared" si="92"/>
        <v>2571801.6630000002</v>
      </c>
      <c r="C145" s="3">
        <f t="shared" si="92"/>
        <v>438324.83100000001</v>
      </c>
      <c r="D145" s="3">
        <f t="shared" si="92"/>
        <v>531326.65500000003</v>
      </c>
      <c r="E145" s="3">
        <f t="shared" si="92"/>
        <v>168624.09899999999</v>
      </c>
      <c r="F145" s="3">
        <f t="shared" si="92"/>
        <v>301682.50199999998</v>
      </c>
      <c r="G145" s="3">
        <f t="shared" si="92"/>
        <v>151613.47900000002</v>
      </c>
      <c r="H145" s="3">
        <f t="shared" si="92"/>
        <v>1029788.6370000001</v>
      </c>
      <c r="I145" s="3">
        <f t="shared" si="92"/>
        <v>802955.571</v>
      </c>
      <c r="J145" s="3">
        <f t="shared" si="92"/>
        <v>462893.386</v>
      </c>
      <c r="K145" s="3">
        <f t="shared" si="92"/>
        <v>517353.53499999997</v>
      </c>
      <c r="L145" s="5">
        <f t="shared" si="93"/>
        <v>15388308306.70085</v>
      </c>
      <c r="M145" s="98">
        <f t="shared" si="82"/>
        <v>1.6712699094286454E-13</v>
      </c>
      <c r="N145" s="98">
        <f t="shared" si="83"/>
        <v>2.8484276651068339E-14</v>
      </c>
      <c r="O145" s="98">
        <f t="shared" si="84"/>
        <v>3.4527944489429907E-14</v>
      </c>
      <c r="P145" s="98">
        <f t="shared" si="85"/>
        <v>1.0957936092726484E-14</v>
      </c>
      <c r="Q145" s="98">
        <f t="shared" si="86"/>
        <v>1.9604656729462075E-14</v>
      </c>
      <c r="R145" s="98">
        <f t="shared" si="87"/>
        <v>9.8525111388611714E-15</v>
      </c>
      <c r="S145" s="98">
        <f t="shared" si="88"/>
        <v>6.6920197885012349E-14</v>
      </c>
      <c r="T145" s="98">
        <f t="shared" si="89"/>
        <v>5.217958693031595E-14</v>
      </c>
      <c r="U145" s="98">
        <f t="shared" si="90"/>
        <v>3.0080849484828215E-14</v>
      </c>
      <c r="V145" s="98">
        <f t="shared" si="91"/>
        <v>3.3619909654053264E-14</v>
      </c>
    </row>
    <row r="146" spans="1:29" x14ac:dyDescent="0.25">
      <c r="A146" s="9">
        <v>2007</v>
      </c>
      <c r="B146" s="3">
        <f t="shared" si="92"/>
        <v>3181786.9990000003</v>
      </c>
      <c r="C146" s="3">
        <f t="shared" si="92"/>
        <v>617798.83299999998</v>
      </c>
      <c r="D146" s="3">
        <f t="shared" si="92"/>
        <v>548511.28299999994</v>
      </c>
      <c r="E146" s="3">
        <f t="shared" si="92"/>
        <v>200356.08600000001</v>
      </c>
      <c r="F146" s="3">
        <f t="shared" si="92"/>
        <v>374681.32199999999</v>
      </c>
      <c r="G146" s="3">
        <f t="shared" si="92"/>
        <v>221637.51800000001</v>
      </c>
      <c r="H146" s="3">
        <f t="shared" si="92"/>
        <v>1362366.595</v>
      </c>
      <c r="I146" s="3">
        <f t="shared" si="92"/>
        <v>1171412.186</v>
      </c>
      <c r="J146" s="3">
        <f t="shared" si="92"/>
        <v>419644.07400000002</v>
      </c>
      <c r="K146" s="3">
        <f t="shared" si="92"/>
        <v>520272.08199999999</v>
      </c>
      <c r="L146" s="5">
        <f t="shared" si="93"/>
        <v>17780815715.073456</v>
      </c>
      <c r="M146" s="98">
        <f t="shared" si="82"/>
        <v>1.7894493987149765E-13</v>
      </c>
      <c r="N146" s="98">
        <f t="shared" si="83"/>
        <v>3.4745246950412349E-14</v>
      </c>
      <c r="O146" s="98">
        <f t="shared" si="84"/>
        <v>3.0848488156536405E-14</v>
      </c>
      <c r="P146" s="98">
        <f t="shared" si="85"/>
        <v>1.1268104299070527E-14</v>
      </c>
      <c r="Q146" s="98">
        <f t="shared" si="86"/>
        <v>2.1072223457238172E-14</v>
      </c>
      <c r="R146" s="98">
        <f t="shared" si="87"/>
        <v>1.2464980322140658E-14</v>
      </c>
      <c r="S146" s="98">
        <f t="shared" si="88"/>
        <v>7.6620027833991405E-14</v>
      </c>
      <c r="T146" s="98">
        <f t="shared" si="89"/>
        <v>6.5880677510590843E-14</v>
      </c>
      <c r="U146" s="98">
        <f t="shared" si="90"/>
        <v>2.3600946139059986E-14</v>
      </c>
      <c r="V146" s="98">
        <f t="shared" si="91"/>
        <v>2.9260304495420093E-14</v>
      </c>
    </row>
    <row r="147" spans="1:29" x14ac:dyDescent="0.25">
      <c r="A147" s="9">
        <v>2008</v>
      </c>
      <c r="B147" s="3">
        <f t="shared" si="92"/>
        <v>3788495.8849999998</v>
      </c>
      <c r="C147" s="3">
        <f t="shared" si="92"/>
        <v>685115.05099999998</v>
      </c>
      <c r="D147" s="3">
        <f t="shared" si="92"/>
        <v>625677.68500000006</v>
      </c>
      <c r="E147" s="3">
        <f t="shared" si="92"/>
        <v>202706.745</v>
      </c>
      <c r="F147" s="3">
        <f t="shared" si="92"/>
        <v>420856.08100000001</v>
      </c>
      <c r="G147" s="3">
        <f t="shared" si="92"/>
        <v>271458.56200000003</v>
      </c>
      <c r="H147" s="3">
        <f t="shared" si="92"/>
        <v>1134507.5460000001</v>
      </c>
      <c r="I147" s="3">
        <f t="shared" si="92"/>
        <v>1258683.5279999999</v>
      </c>
      <c r="J147" s="3">
        <f t="shared" si="92"/>
        <v>552635.2919999999</v>
      </c>
      <c r="K147" s="3">
        <f t="shared" si="92"/>
        <v>1215489.986</v>
      </c>
      <c r="L147" s="5">
        <f t="shared" si="93"/>
        <v>19116323323.698418</v>
      </c>
      <c r="M147" s="98">
        <f t="shared" si="82"/>
        <v>1.9818119943092923E-13</v>
      </c>
      <c r="N147" s="98">
        <f t="shared" si="83"/>
        <v>3.5839268848872528E-14</v>
      </c>
      <c r="O147" s="98">
        <f t="shared" si="84"/>
        <v>3.2730022107564497E-14</v>
      </c>
      <c r="P147" s="98">
        <f t="shared" si="85"/>
        <v>1.0603856273382098E-14</v>
      </c>
      <c r="Q147" s="98">
        <f t="shared" si="86"/>
        <v>2.2015534780072834E-14</v>
      </c>
      <c r="R147" s="98">
        <f t="shared" si="87"/>
        <v>1.4200354189629869E-14</v>
      </c>
      <c r="S147" s="98">
        <f t="shared" si="88"/>
        <v>5.9347580954207679E-14</v>
      </c>
      <c r="T147" s="98">
        <f t="shared" si="89"/>
        <v>6.5843389792409292E-14</v>
      </c>
      <c r="U147" s="98">
        <f t="shared" si="90"/>
        <v>2.8909078521124432E-14</v>
      </c>
      <c r="V147" s="98">
        <f t="shared" si="91"/>
        <v>6.3583878835799077E-14</v>
      </c>
    </row>
    <row r="148" spans="1:29" x14ac:dyDescent="0.25">
      <c r="A148" s="9">
        <v>2009</v>
      </c>
      <c r="B148" s="3">
        <f t="shared" si="92"/>
        <v>4101456.3289999999</v>
      </c>
      <c r="C148" s="3">
        <f t="shared" si="92"/>
        <v>449855.53700000001</v>
      </c>
      <c r="D148" s="3">
        <f t="shared" si="92"/>
        <v>394660.96699999995</v>
      </c>
      <c r="E148" s="3">
        <f t="shared" si="92"/>
        <v>163697.55800000002</v>
      </c>
      <c r="F148" s="3">
        <f t="shared" si="92"/>
        <v>324556.86900000001</v>
      </c>
      <c r="G148" s="3">
        <f t="shared" si="92"/>
        <v>203623.859</v>
      </c>
      <c r="H148" s="3">
        <f t="shared" si="92"/>
        <v>963650.89500000002</v>
      </c>
      <c r="I148" s="3">
        <f t="shared" si="92"/>
        <v>1121638.1530000002</v>
      </c>
      <c r="J148" s="3">
        <f t="shared" si="92"/>
        <v>360855.96600000001</v>
      </c>
      <c r="K148" s="3">
        <f t="shared" si="92"/>
        <v>1786886.2180000001</v>
      </c>
      <c r="L148" s="5">
        <f t="shared" si="93"/>
        <v>17078416415.530706</v>
      </c>
      <c r="M148" s="98">
        <f t="shared" si="82"/>
        <v>2.4015436965632438E-13</v>
      </c>
      <c r="N148" s="98">
        <f t="shared" si="83"/>
        <v>2.6340588380952704E-14</v>
      </c>
      <c r="O148" s="98">
        <f t="shared" si="84"/>
        <v>2.3108756537936657E-14</v>
      </c>
      <c r="P148" s="98">
        <f t="shared" si="85"/>
        <v>9.5850548444958482E-15</v>
      </c>
      <c r="Q148" s="98">
        <f t="shared" si="86"/>
        <v>1.9003920568704233E-14</v>
      </c>
      <c r="R148" s="98">
        <f t="shared" si="87"/>
        <v>1.1922877042325148E-14</v>
      </c>
      <c r="S148" s="98">
        <f t="shared" si="88"/>
        <v>5.6425073118821413E-14</v>
      </c>
      <c r="T148" s="98">
        <f t="shared" si="89"/>
        <v>6.5675770265210841E-14</v>
      </c>
      <c r="U148" s="98">
        <f t="shared" si="90"/>
        <v>2.1129357501310613E-14</v>
      </c>
      <c r="V148" s="98">
        <f t="shared" si="91"/>
        <v>1.0462833172137952E-13</v>
      </c>
    </row>
    <row r="149" spans="1:29" x14ac:dyDescent="0.25">
      <c r="A149" s="9">
        <v>2010</v>
      </c>
      <c r="B149" s="3">
        <f t="shared" si="92"/>
        <v>4132122.2820000001</v>
      </c>
      <c r="C149" s="3">
        <f t="shared" si="92"/>
        <v>441082.158</v>
      </c>
      <c r="D149" s="3">
        <f t="shared" si="92"/>
        <v>595208.00899999996</v>
      </c>
      <c r="E149" s="3">
        <f t="shared" si="92"/>
        <v>195130.52799999999</v>
      </c>
      <c r="F149" s="3">
        <f t="shared" si="92"/>
        <v>405114.63</v>
      </c>
      <c r="G149" s="3">
        <f t="shared" si="92"/>
        <v>289413.63</v>
      </c>
      <c r="H149" s="3">
        <f t="shared" si="92"/>
        <v>1163335.4139999999</v>
      </c>
      <c r="I149" s="3">
        <f t="shared" si="92"/>
        <v>1218317.594</v>
      </c>
      <c r="J149" s="3">
        <f t="shared" si="92"/>
        <v>514124.984</v>
      </c>
      <c r="K149" s="3">
        <f t="shared" si="92"/>
        <v>1716869.442</v>
      </c>
      <c r="L149" s="5">
        <f t="shared" si="93"/>
        <v>16975514981.942307</v>
      </c>
      <c r="M149" s="98">
        <f t="shared" si="82"/>
        <v>2.4341660835594928E-13</v>
      </c>
      <c r="N149" s="98">
        <f t="shared" si="83"/>
        <v>2.5983433107578818E-14</v>
      </c>
      <c r="O149" s="98">
        <f t="shared" si="84"/>
        <v>3.5062736513923263E-14</v>
      </c>
      <c r="P149" s="98">
        <f t="shared" si="85"/>
        <v>1.1494822290078973E-14</v>
      </c>
      <c r="Q149" s="98">
        <f t="shared" si="86"/>
        <v>2.3864644485362622E-14</v>
      </c>
      <c r="R149" s="98">
        <f t="shared" si="87"/>
        <v>1.7048886605670792E-14</v>
      </c>
      <c r="S149" s="98">
        <f t="shared" si="88"/>
        <v>6.8530198655975811E-14</v>
      </c>
      <c r="T149" s="98">
        <f t="shared" si="89"/>
        <v>7.1769109526042917E-14</v>
      </c>
      <c r="U149" s="98">
        <f t="shared" si="90"/>
        <v>3.0286267282430026E-14</v>
      </c>
      <c r="V149" s="98">
        <f t="shared" si="91"/>
        <v>1.0113798867523719E-13</v>
      </c>
    </row>
    <row r="150" spans="1:29" x14ac:dyDescent="0.25">
      <c r="A150" s="9">
        <v>2011</v>
      </c>
      <c r="B150" s="3">
        <f t="shared" si="92"/>
        <v>7755694.1919999998</v>
      </c>
      <c r="C150" s="3">
        <f t="shared" si="92"/>
        <v>675602.723</v>
      </c>
      <c r="D150" s="3">
        <f t="shared" si="92"/>
        <v>846798.18800000008</v>
      </c>
      <c r="E150" s="3">
        <f t="shared" si="92"/>
        <v>242119.39600000001</v>
      </c>
      <c r="F150" s="3">
        <f t="shared" si="92"/>
        <v>498959.005</v>
      </c>
      <c r="G150" s="3">
        <f t="shared" si="92"/>
        <v>473696.63099999999</v>
      </c>
      <c r="H150" s="3">
        <f t="shared" si="92"/>
        <v>1368090.983</v>
      </c>
      <c r="I150" s="3">
        <f t="shared" si="92"/>
        <v>1676151.4850000001</v>
      </c>
      <c r="J150" s="3">
        <f t="shared" si="92"/>
        <v>521934.29200000002</v>
      </c>
      <c r="K150" s="3">
        <f t="shared" si="92"/>
        <v>2399921.1909999996</v>
      </c>
      <c r="L150" s="5">
        <f t="shared" si="93"/>
        <v>18336368276.396313</v>
      </c>
      <c r="M150" s="98">
        <f t="shared" si="82"/>
        <v>4.2296784592746217E-13</v>
      </c>
      <c r="N150" s="98">
        <f t="shared" si="83"/>
        <v>3.684495821725379E-14</v>
      </c>
      <c r="O150" s="98">
        <f t="shared" si="84"/>
        <v>4.6181347104052781E-14</v>
      </c>
      <c r="P150" s="98">
        <f t="shared" si="85"/>
        <v>1.3204326633844435E-14</v>
      </c>
      <c r="Q150" s="98">
        <f t="shared" si="86"/>
        <v>2.7211441081399437E-14</v>
      </c>
      <c r="R150" s="98">
        <f t="shared" si="87"/>
        <v>2.5833721479611156E-14</v>
      </c>
      <c r="S150" s="98">
        <f t="shared" si="88"/>
        <v>7.4610793281300415E-14</v>
      </c>
      <c r="T150" s="98">
        <f t="shared" si="89"/>
        <v>9.1411312193028106E-14</v>
      </c>
      <c r="U150" s="98">
        <f t="shared" si="90"/>
        <v>2.8464431131210726E-14</v>
      </c>
      <c r="V150" s="98">
        <f t="shared" si="91"/>
        <v>1.308831255363323E-13</v>
      </c>
    </row>
    <row r="151" spans="1:29" x14ac:dyDescent="0.25">
      <c r="A151" s="9">
        <v>2012</v>
      </c>
      <c r="B151" s="3">
        <f t="shared" si="92"/>
        <v>8122343.4419999998</v>
      </c>
      <c r="C151" s="3">
        <f t="shared" si="92"/>
        <v>665471.90300000005</v>
      </c>
      <c r="D151" s="3">
        <f t="shared" si="92"/>
        <v>870544.10699999996</v>
      </c>
      <c r="E151" s="3">
        <f t="shared" si="92"/>
        <v>213690.99100000001</v>
      </c>
      <c r="F151" s="3">
        <f t="shared" si="92"/>
        <v>585000.93099999998</v>
      </c>
      <c r="G151" s="3">
        <f t="shared" si="92"/>
        <v>437660.24400000001</v>
      </c>
      <c r="H151" s="3">
        <f t="shared" si="92"/>
        <v>1385173.0759999999</v>
      </c>
      <c r="I151" s="3">
        <f t="shared" si="92"/>
        <v>1807990.15</v>
      </c>
      <c r="J151" s="3">
        <f t="shared" si="92"/>
        <v>473483.11900000001</v>
      </c>
      <c r="K151" s="3">
        <f t="shared" si="92"/>
        <v>1849440.7609999999</v>
      </c>
      <c r="L151" s="5">
        <f t="shared" si="93"/>
        <v>17272908797.234131</v>
      </c>
      <c r="M151" s="98">
        <f t="shared" si="82"/>
        <v>4.7023599425828091E-13</v>
      </c>
      <c r="N151" s="98">
        <f t="shared" si="83"/>
        <v>3.8526915808561464E-14</v>
      </c>
      <c r="O151" s="98">
        <f t="shared" si="84"/>
        <v>5.0399392321193642E-14</v>
      </c>
      <c r="P151" s="98">
        <f t="shared" si="85"/>
        <v>1.2371453673987894E-14</v>
      </c>
      <c r="Q151" s="98">
        <f t="shared" si="86"/>
        <v>3.3868119021949262E-14</v>
      </c>
      <c r="R151" s="98">
        <f t="shared" si="87"/>
        <v>2.533795836808225E-14</v>
      </c>
      <c r="S151" s="98">
        <f t="shared" si="88"/>
        <v>8.0193387938330583E-14</v>
      </c>
      <c r="T151" s="98">
        <f t="shared" si="89"/>
        <v>1.0467201391635373E-13</v>
      </c>
      <c r="U151" s="98">
        <f t="shared" si="90"/>
        <v>2.7411892493510862E-14</v>
      </c>
      <c r="V151" s="98">
        <f t="shared" si="91"/>
        <v>1.0707176091244958E-13</v>
      </c>
    </row>
    <row r="152" spans="1:29" x14ac:dyDescent="0.25">
      <c r="A152" s="9">
        <v>2013</v>
      </c>
      <c r="B152" s="3">
        <f t="shared" si="92"/>
        <v>8379400.1289999997</v>
      </c>
      <c r="C152" s="3">
        <f t="shared" si="92"/>
        <v>701077.82900000003</v>
      </c>
      <c r="D152" s="3">
        <f t="shared" si="92"/>
        <v>1005143.973</v>
      </c>
      <c r="E152" s="3">
        <f t="shared" si="92"/>
        <v>220344.66099999999</v>
      </c>
      <c r="F152" s="3">
        <f t="shared" si="92"/>
        <v>658081.549</v>
      </c>
      <c r="G152" s="3">
        <f t="shared" si="92"/>
        <v>455779.93100000004</v>
      </c>
      <c r="H152" s="3">
        <f t="shared" si="92"/>
        <v>1091482.9809999999</v>
      </c>
      <c r="I152" s="3">
        <f t="shared" si="92"/>
        <v>1844439.081</v>
      </c>
      <c r="J152" s="3">
        <f t="shared" si="92"/>
        <v>588933.59699999995</v>
      </c>
      <c r="K152" s="3">
        <f t="shared" si="92"/>
        <v>2280797.0329999998</v>
      </c>
      <c r="L152" s="5">
        <f t="shared" si="93"/>
        <v>18005490572.832581</v>
      </c>
      <c r="M152" s="98">
        <f t="shared" si="82"/>
        <v>4.6538027359516554E-13</v>
      </c>
      <c r="N152" s="98">
        <f t="shared" si="83"/>
        <v>3.8936891286806419E-14</v>
      </c>
      <c r="O152" s="98">
        <f t="shared" si="84"/>
        <v>5.5824303644167417E-14</v>
      </c>
      <c r="P152" s="98">
        <f t="shared" si="85"/>
        <v>1.2237637186762633E-14</v>
      </c>
      <c r="Q152" s="98">
        <f t="shared" si="86"/>
        <v>3.6548937466493712E-14</v>
      </c>
      <c r="R152" s="98">
        <f t="shared" si="87"/>
        <v>2.5313385889507472E-14</v>
      </c>
      <c r="S152" s="98">
        <f t="shared" si="88"/>
        <v>6.0619452526712817E-14</v>
      </c>
      <c r="T152" s="98">
        <f t="shared" si="89"/>
        <v>1.0243759110806816E-13</v>
      </c>
      <c r="U152" s="98">
        <f t="shared" si="90"/>
        <v>3.2708556016163591E-14</v>
      </c>
      <c r="V152" s="98">
        <f t="shared" si="91"/>
        <v>1.2667230719286036E-13</v>
      </c>
    </row>
    <row r="153" spans="1:29" x14ac:dyDescent="0.25">
      <c r="A153" s="9">
        <v>2014</v>
      </c>
      <c r="B153" s="3">
        <f t="shared" si="92"/>
        <v>8628043.807</v>
      </c>
      <c r="C153" s="3">
        <f t="shared" si="92"/>
        <v>815596.39199999999</v>
      </c>
      <c r="D153" s="3">
        <f t="shared" si="92"/>
        <v>811369.65099999995</v>
      </c>
      <c r="E153" s="3">
        <f t="shared" si="92"/>
        <v>260167.92100000003</v>
      </c>
      <c r="F153" s="3">
        <f t="shared" si="92"/>
        <v>675269.1</v>
      </c>
      <c r="G153" s="3">
        <f t="shared" si="92"/>
        <v>467460.12700000004</v>
      </c>
      <c r="H153" s="3">
        <f t="shared" si="92"/>
        <v>1057187.8770000001</v>
      </c>
      <c r="I153" s="3">
        <f t="shared" si="92"/>
        <v>1820142.8790000002</v>
      </c>
      <c r="J153" s="3">
        <f t="shared" si="92"/>
        <v>554432.84600000002</v>
      </c>
      <c r="K153" s="3">
        <f t="shared" si="92"/>
        <v>3063633.361</v>
      </c>
      <c r="L153" s="5">
        <f t="shared" si="93"/>
        <v>18573805333.297714</v>
      </c>
      <c r="M153" s="98">
        <f t="shared" si="82"/>
        <v>4.6452752422963618E-13</v>
      </c>
      <c r="N153" s="98">
        <f t="shared" si="83"/>
        <v>4.3911109078862824E-14</v>
      </c>
      <c r="O153" s="98">
        <f t="shared" si="84"/>
        <v>4.3683544456312232E-14</v>
      </c>
      <c r="P153" s="98">
        <f t="shared" si="85"/>
        <v>1.4007249259449847E-14</v>
      </c>
      <c r="Q153" s="98">
        <f t="shared" si="86"/>
        <v>3.6355991025136275E-14</v>
      </c>
      <c r="R153" s="98">
        <f t="shared" si="87"/>
        <v>2.516770896494607E-14</v>
      </c>
      <c r="S153" s="98">
        <f t="shared" si="88"/>
        <v>5.6918216705154841E-14</v>
      </c>
      <c r="T153" s="98">
        <f t="shared" si="89"/>
        <v>9.7995152115489528E-14</v>
      </c>
      <c r="U153" s="98">
        <f t="shared" si="90"/>
        <v>2.9850256102665979E-14</v>
      </c>
      <c r="V153" s="98">
        <f t="shared" si="91"/>
        <v>1.6494376386661865E-13</v>
      </c>
    </row>
    <row r="154" spans="1:29" x14ac:dyDescent="0.25">
      <c r="A154" s="10">
        <v>2015</v>
      </c>
      <c r="B154" s="3">
        <f t="shared" si="92"/>
        <v>5218981.898</v>
      </c>
      <c r="C154" s="3">
        <f t="shared" si="92"/>
        <v>798642.95299999998</v>
      </c>
      <c r="D154" s="3">
        <f t="shared" si="92"/>
        <v>960376.58400000003</v>
      </c>
      <c r="E154" s="3">
        <f t="shared" si="92"/>
        <v>215942.772</v>
      </c>
      <c r="F154" s="3">
        <f t="shared" si="92"/>
        <v>561026.20299999998</v>
      </c>
      <c r="G154" s="3">
        <f t="shared" si="92"/>
        <v>426719.685</v>
      </c>
      <c r="H154" s="3">
        <f t="shared" si="92"/>
        <v>1003269.577</v>
      </c>
      <c r="I154" s="3">
        <f t="shared" si="92"/>
        <v>1786594.2490000001</v>
      </c>
      <c r="J154" s="3">
        <f t="shared" si="92"/>
        <v>473836.647</v>
      </c>
      <c r="K154" s="3">
        <f t="shared" si="92"/>
        <v>2792212.6580000003</v>
      </c>
      <c r="L154" s="5">
        <f t="shared" si="93"/>
        <v>16311897169.59499</v>
      </c>
      <c r="M154" s="98">
        <f t="shared" si="82"/>
        <v>3.1994941138594627E-13</v>
      </c>
      <c r="N154" s="98">
        <f t="shared" si="83"/>
        <v>4.8960764324131007E-14</v>
      </c>
      <c r="O154" s="98">
        <f t="shared" si="84"/>
        <v>5.8875836085462845E-14</v>
      </c>
      <c r="P154" s="98">
        <f t="shared" si="85"/>
        <v>1.3238360305661592E-14</v>
      </c>
      <c r="Q154" s="98">
        <f t="shared" si="86"/>
        <v>3.4393681934541634E-14</v>
      </c>
      <c r="R154" s="98">
        <f t="shared" si="87"/>
        <v>2.6160027896411456E-14</v>
      </c>
      <c r="S154" s="98">
        <f t="shared" si="88"/>
        <v>6.1505388770478028E-14</v>
      </c>
      <c r="T154" s="98">
        <f t="shared" si="89"/>
        <v>1.0952706668174513E-13</v>
      </c>
      <c r="U154" s="98">
        <f t="shared" si="90"/>
        <v>2.9048530779314918E-14</v>
      </c>
      <c r="V154" s="98">
        <f t="shared" si="91"/>
        <v>1.71176450474726E-13</v>
      </c>
    </row>
    <row r="155" spans="1:29" x14ac:dyDescent="0.25">
      <c r="A155" t="s">
        <v>41</v>
      </c>
    </row>
    <row r="157" spans="1:29" x14ac:dyDescent="0.25">
      <c r="Y157" s="7" t="s">
        <v>20</v>
      </c>
      <c r="AB157" s="1" t="s">
        <v>3</v>
      </c>
      <c r="AC157" s="7" t="s">
        <v>21</v>
      </c>
    </row>
    <row r="158" spans="1:29" ht="15.75" x14ac:dyDescent="0.25">
      <c r="A158" s="107" t="s">
        <v>125</v>
      </c>
      <c r="B158" s="108"/>
      <c r="C158" s="108"/>
      <c r="D158" s="108"/>
      <c r="E158" s="108"/>
      <c r="F158" s="108"/>
      <c r="G158" s="108"/>
      <c r="H158" s="108"/>
      <c r="I158" s="108"/>
      <c r="J158" s="108"/>
      <c r="K158" s="108"/>
      <c r="L158" s="108"/>
      <c r="M158" s="108"/>
      <c r="N158" s="108"/>
      <c r="O158" s="108"/>
      <c r="P158" s="108"/>
      <c r="Q158" s="108"/>
      <c r="R158" s="108"/>
      <c r="S158" s="108"/>
      <c r="T158" s="108"/>
      <c r="U158" s="108"/>
      <c r="V158" s="108"/>
    </row>
    <row r="159" spans="1:29" ht="60" x14ac:dyDescent="0.25">
      <c r="A159" s="11" t="s">
        <v>0</v>
      </c>
      <c r="B159" s="80" t="s">
        <v>115</v>
      </c>
      <c r="C159" s="80" t="s">
        <v>116</v>
      </c>
      <c r="D159" s="80" t="s">
        <v>117</v>
      </c>
      <c r="E159" s="80" t="s">
        <v>118</v>
      </c>
      <c r="F159" s="80" t="s">
        <v>119</v>
      </c>
      <c r="G159" s="80" t="s">
        <v>120</v>
      </c>
      <c r="H159" s="80" t="s">
        <v>121</v>
      </c>
      <c r="I159" s="80" t="s">
        <v>122</v>
      </c>
      <c r="J159" s="80" t="s">
        <v>123</v>
      </c>
      <c r="K159" s="80" t="s">
        <v>124</v>
      </c>
      <c r="L159" s="12" t="s">
        <v>2</v>
      </c>
      <c r="M159" s="13" t="s">
        <v>104</v>
      </c>
      <c r="N159" s="13" t="s">
        <v>105</v>
      </c>
      <c r="O159" s="13" t="s">
        <v>106</v>
      </c>
      <c r="P159" s="13" t="s">
        <v>107</v>
      </c>
      <c r="Q159" s="13" t="s">
        <v>108</v>
      </c>
      <c r="R159" s="13" t="s">
        <v>109</v>
      </c>
      <c r="S159" s="13" t="s">
        <v>110</v>
      </c>
      <c r="T159" s="13" t="s">
        <v>111</v>
      </c>
      <c r="U159" s="13" t="s">
        <v>112</v>
      </c>
      <c r="V159" s="13" t="s">
        <v>113</v>
      </c>
    </row>
    <row r="160" spans="1:29" x14ac:dyDescent="0.25">
      <c r="A160" s="9">
        <v>1995</v>
      </c>
      <c r="B160" s="3">
        <f>B134/2</f>
        <v>1029462.6510000001</v>
      </c>
      <c r="C160" s="3">
        <f t="shared" ref="C160:K160" si="94">C134/2</f>
        <v>97588.348499999993</v>
      </c>
      <c r="D160" s="3">
        <f t="shared" si="94"/>
        <v>209032.26800000001</v>
      </c>
      <c r="E160" s="3">
        <f t="shared" si="94"/>
        <v>87896.034</v>
      </c>
      <c r="F160" s="3">
        <f t="shared" si="94"/>
        <v>114912.67050000001</v>
      </c>
      <c r="G160" s="3">
        <f t="shared" si="94"/>
        <v>57128.648000000001</v>
      </c>
      <c r="H160" s="3">
        <f t="shared" si="94"/>
        <v>235797.68450000003</v>
      </c>
      <c r="I160" s="3">
        <f t="shared" si="94"/>
        <v>384331.47199999995</v>
      </c>
      <c r="J160" s="3">
        <f t="shared" si="94"/>
        <v>197687.63100000002</v>
      </c>
      <c r="K160" s="3">
        <f t="shared" si="94"/>
        <v>99552.544999999998</v>
      </c>
      <c r="L160" s="5">
        <v>92507.277798198498</v>
      </c>
      <c r="M160" s="8">
        <f t="shared" ref="M160" si="95">(B160/$L160)/1000</f>
        <v>1.1128450382528153E-2</v>
      </c>
      <c r="N160" s="8">
        <f t="shared" ref="N160" si="96">(C160/$L160)/1000</f>
        <v>1.0549261725427235E-3</v>
      </c>
      <c r="O160" s="8">
        <f t="shared" ref="O160" si="97">(D160/$L160)/1000</f>
        <v>2.2596305174604407E-3</v>
      </c>
      <c r="P160" s="8">
        <f t="shared" ref="P160" si="98">(E160/$L160)/1000</f>
        <v>9.5015263763076276E-4</v>
      </c>
      <c r="Q160" s="8">
        <f t="shared" ref="Q160" si="99">(F160/$L160)/1000</f>
        <v>1.242201405501069E-3</v>
      </c>
      <c r="R160" s="8">
        <f t="shared" ref="R160" si="100">(G160/$L160)/1000</f>
        <v>6.1755841658884636E-4</v>
      </c>
      <c r="S160" s="8">
        <f t="shared" ref="S160" si="101">(H160/$L160)/1000</f>
        <v>2.5489636071054293E-3</v>
      </c>
      <c r="T160" s="8">
        <f t="shared" ref="T160" si="102">(I160/$L160)/1000</f>
        <v>4.1546079524511148E-3</v>
      </c>
      <c r="U160" s="8">
        <f t="shared" ref="U160" si="103">(J160/$L160)/1000</f>
        <v>2.1369954419288924E-3</v>
      </c>
      <c r="V160" s="8">
        <f t="shared" ref="V160" si="104">(K160/$L160)/1000</f>
        <v>1.0761590587193639E-3</v>
      </c>
    </row>
    <row r="161" spans="1:22" x14ac:dyDescent="0.25">
      <c r="A161" s="9">
        <v>1996</v>
      </c>
      <c r="B161" s="3">
        <f t="shared" ref="B161:K180" si="105">B135/2</f>
        <v>1048296.9909999999</v>
      </c>
      <c r="C161" s="3">
        <f t="shared" si="105"/>
        <v>91071.713000000003</v>
      </c>
      <c r="D161" s="3">
        <f t="shared" si="105"/>
        <v>185089.00700000001</v>
      </c>
      <c r="E161" s="3">
        <f t="shared" si="105"/>
        <v>78536.585500000001</v>
      </c>
      <c r="F161" s="3">
        <f t="shared" si="105"/>
        <v>121229.268</v>
      </c>
      <c r="G161" s="3">
        <f t="shared" si="105"/>
        <v>44236.505499999999</v>
      </c>
      <c r="H161" s="3">
        <f t="shared" si="105"/>
        <v>228242.10700000002</v>
      </c>
      <c r="I161" s="3">
        <f t="shared" si="105"/>
        <v>428088.52850000001</v>
      </c>
      <c r="J161" s="3">
        <f t="shared" si="105"/>
        <v>202525.20749999999</v>
      </c>
      <c r="K161" s="3">
        <f t="shared" si="105"/>
        <v>108336.86</v>
      </c>
      <c r="L161" s="5">
        <v>97160.111573336981</v>
      </c>
      <c r="M161" s="8">
        <f t="shared" ref="M161:M180" si="106">(B161/$L161)/1000</f>
        <v>1.0789376154727238E-2</v>
      </c>
      <c r="N161" s="8">
        <f t="shared" ref="N161:N180" si="107">(C161/$L161)/1000</f>
        <v>9.3733643905151941E-4</v>
      </c>
      <c r="O161" s="8">
        <f t="shared" ref="O161:O180" si="108">(D161/$L161)/1000</f>
        <v>1.9049896506170005E-3</v>
      </c>
      <c r="P161" s="8">
        <f t="shared" ref="P161:P180" si="109">(E161/$L161)/1000</f>
        <v>8.0832127740734598E-4</v>
      </c>
      <c r="Q161" s="8">
        <f t="shared" ref="Q161:Q180" si="110">(F161/$L161)/1000</f>
        <v>1.2477267269140123E-3</v>
      </c>
      <c r="R161" s="8">
        <f t="shared" ref="R161:R180" si="111">(G161/$L161)/1000</f>
        <v>4.552949228203597E-4</v>
      </c>
      <c r="S161" s="8">
        <f t="shared" ref="S161:S180" si="112">(H161/$L161)/1000</f>
        <v>2.3491338503427062E-3</v>
      </c>
      <c r="T161" s="8">
        <f t="shared" ref="T161:T180" si="113">(I161/$L161)/1000</f>
        <v>4.4060110838476801E-3</v>
      </c>
      <c r="U161" s="8">
        <f t="shared" ref="U161:U180" si="114">(J161/$L161)/1000</f>
        <v>2.0844480746312526E-3</v>
      </c>
      <c r="V161" s="8">
        <f t="shared" ref="V161:V180" si="115">(K161/$L161)/1000</f>
        <v>1.1150343309170323E-3</v>
      </c>
    </row>
    <row r="162" spans="1:22" x14ac:dyDescent="0.25">
      <c r="A162" s="9">
        <v>1997</v>
      </c>
      <c r="B162" s="3">
        <f t="shared" si="105"/>
        <v>1218109.825</v>
      </c>
      <c r="C162" s="3">
        <f t="shared" si="105"/>
        <v>116390.21849999999</v>
      </c>
      <c r="D162" s="3">
        <f t="shared" si="105"/>
        <v>172122.91250000001</v>
      </c>
      <c r="E162" s="3">
        <f t="shared" si="105"/>
        <v>75461.815000000002</v>
      </c>
      <c r="F162" s="3">
        <f t="shared" si="105"/>
        <v>120757.016</v>
      </c>
      <c r="G162" s="3">
        <f t="shared" si="105"/>
        <v>49221.164499999999</v>
      </c>
      <c r="H162" s="3">
        <f t="shared" si="105"/>
        <v>225722.61050000001</v>
      </c>
      <c r="I162" s="3">
        <f t="shared" si="105"/>
        <v>343360.397</v>
      </c>
      <c r="J162" s="3">
        <f t="shared" si="105"/>
        <v>225801.44950000002</v>
      </c>
      <c r="K162" s="3">
        <f t="shared" si="105"/>
        <v>175236.14800000002</v>
      </c>
      <c r="L162" s="5">
        <v>106659.5079635281</v>
      </c>
      <c r="M162" s="8">
        <f t="shared" si="106"/>
        <v>1.1420546074678397E-2</v>
      </c>
      <c r="N162" s="8">
        <f t="shared" si="107"/>
        <v>1.0912315340869496E-3</v>
      </c>
      <c r="O162" s="8">
        <f t="shared" si="108"/>
        <v>1.6137606087481382E-3</v>
      </c>
      <c r="P162" s="8">
        <f t="shared" si="109"/>
        <v>7.0750199809475911E-4</v>
      </c>
      <c r="Q162" s="8">
        <f t="shared" si="110"/>
        <v>1.1321730083481401E-3</v>
      </c>
      <c r="R162" s="8">
        <f t="shared" si="111"/>
        <v>4.6147938838074357E-4</v>
      </c>
      <c r="S162" s="8">
        <f t="shared" si="112"/>
        <v>2.1162915037746585E-3</v>
      </c>
      <c r="T162" s="8">
        <f t="shared" si="113"/>
        <v>3.2192197728627349E-3</v>
      </c>
      <c r="U162" s="8">
        <f t="shared" si="114"/>
        <v>2.1170306690071372E-3</v>
      </c>
      <c r="V162" s="8">
        <f t="shared" si="115"/>
        <v>1.6429491504866261E-3</v>
      </c>
    </row>
    <row r="163" spans="1:22" x14ac:dyDescent="0.25">
      <c r="A163" s="9">
        <v>1998</v>
      </c>
      <c r="B163" s="3">
        <f t="shared" si="105"/>
        <v>1147462.5319999999</v>
      </c>
      <c r="C163" s="3">
        <f t="shared" si="105"/>
        <v>132778.53899999999</v>
      </c>
      <c r="D163" s="3">
        <f t="shared" si="105"/>
        <v>193541.5105</v>
      </c>
      <c r="E163" s="3">
        <f t="shared" si="105"/>
        <v>75212.819499999998</v>
      </c>
      <c r="F163" s="3">
        <f t="shared" si="105"/>
        <v>103313.72349999999</v>
      </c>
      <c r="G163" s="3">
        <f t="shared" si="105"/>
        <v>38291.216999999997</v>
      </c>
      <c r="H163" s="3">
        <f t="shared" si="105"/>
        <v>210995.05050000001</v>
      </c>
      <c r="I163" s="3">
        <f t="shared" si="105"/>
        <v>348029.24300000002</v>
      </c>
      <c r="J163" s="3">
        <f t="shared" si="105"/>
        <v>270302.35550000001</v>
      </c>
      <c r="K163" s="3">
        <f t="shared" si="105"/>
        <v>209520.55549999999</v>
      </c>
      <c r="L163" s="5">
        <v>98443.743190849113</v>
      </c>
      <c r="M163" s="8">
        <f t="shared" si="106"/>
        <v>1.1656022971164944E-2</v>
      </c>
      <c r="N163" s="8">
        <f t="shared" si="107"/>
        <v>1.3487758053103217E-3</v>
      </c>
      <c r="O163" s="8">
        <f t="shared" si="108"/>
        <v>1.9660112895624913E-3</v>
      </c>
      <c r="P163" s="8">
        <f t="shared" si="109"/>
        <v>7.6401828152945978E-4</v>
      </c>
      <c r="Q163" s="8">
        <f t="shared" si="110"/>
        <v>1.0494696783289682E-3</v>
      </c>
      <c r="R163" s="8">
        <f t="shared" si="111"/>
        <v>3.889654716376061E-4</v>
      </c>
      <c r="S163" s="8">
        <f t="shared" si="112"/>
        <v>2.1433058482035979E-3</v>
      </c>
      <c r="T163" s="8">
        <f t="shared" si="113"/>
        <v>3.5353109473426772E-3</v>
      </c>
      <c r="U163" s="8">
        <f t="shared" si="114"/>
        <v>2.7457545471018426E-3</v>
      </c>
      <c r="V163" s="8">
        <f t="shared" si="115"/>
        <v>2.1283278013292375E-3</v>
      </c>
    </row>
    <row r="164" spans="1:22" x14ac:dyDescent="0.25">
      <c r="A164" s="9">
        <v>1999</v>
      </c>
      <c r="B164" s="3">
        <f t="shared" si="105"/>
        <v>858550.95699999994</v>
      </c>
      <c r="C164" s="3">
        <f t="shared" si="105"/>
        <v>115796.10399999999</v>
      </c>
      <c r="D164" s="3">
        <f t="shared" si="105"/>
        <v>130561.576</v>
      </c>
      <c r="E164" s="3">
        <f t="shared" si="105"/>
        <v>64479.408500000005</v>
      </c>
      <c r="F164" s="3">
        <f t="shared" si="105"/>
        <v>73620.408500000005</v>
      </c>
      <c r="G164" s="3">
        <f t="shared" si="105"/>
        <v>21338.285</v>
      </c>
      <c r="H164" s="3">
        <f t="shared" si="105"/>
        <v>200914.9215</v>
      </c>
      <c r="I164" s="3">
        <f t="shared" si="105"/>
        <v>223058.14599999998</v>
      </c>
      <c r="J164" s="3">
        <f t="shared" si="105"/>
        <v>134005.09299999999</v>
      </c>
      <c r="K164" s="3">
        <f t="shared" si="105"/>
        <v>142651.77049999998</v>
      </c>
      <c r="L164" s="5">
        <v>86186.156584381664</v>
      </c>
      <c r="M164" s="8">
        <f t="shared" si="106"/>
        <v>9.9615876960405421E-3</v>
      </c>
      <c r="N164" s="8">
        <f t="shared" si="107"/>
        <v>1.3435580444595915E-3</v>
      </c>
      <c r="O164" s="8">
        <f t="shared" si="108"/>
        <v>1.5148787366120917E-3</v>
      </c>
      <c r="P164" s="8">
        <f t="shared" si="109"/>
        <v>7.4814112910198758E-4</v>
      </c>
      <c r="Q164" s="8">
        <f t="shared" si="110"/>
        <v>8.5420224566947714E-4</v>
      </c>
      <c r="R164" s="8">
        <f t="shared" si="111"/>
        <v>2.4758367057601041E-4</v>
      </c>
      <c r="S164" s="8">
        <f t="shared" si="112"/>
        <v>2.3311739316660635E-3</v>
      </c>
      <c r="T164" s="8">
        <f t="shared" si="113"/>
        <v>2.5880971473836644E-3</v>
      </c>
      <c r="U164" s="8">
        <f t="shared" si="114"/>
        <v>1.5548331461886294E-3</v>
      </c>
      <c r="V164" s="8">
        <f t="shared" si="115"/>
        <v>1.6551587418837379E-3</v>
      </c>
    </row>
    <row r="165" spans="1:22" x14ac:dyDescent="0.25">
      <c r="A165" s="9">
        <v>2000</v>
      </c>
      <c r="B165" s="3">
        <f t="shared" si="105"/>
        <v>782741.21950000001</v>
      </c>
      <c r="C165" s="3">
        <f t="shared" si="105"/>
        <v>116149.622</v>
      </c>
      <c r="D165" s="3">
        <f t="shared" si="105"/>
        <v>131090.27350000001</v>
      </c>
      <c r="E165" s="3">
        <f t="shared" si="105"/>
        <v>76772.98</v>
      </c>
      <c r="F165" s="3">
        <f t="shared" si="105"/>
        <v>80630.798500000004</v>
      </c>
      <c r="G165" s="3">
        <f t="shared" si="105"/>
        <v>26848.096999999998</v>
      </c>
      <c r="H165" s="3">
        <f t="shared" si="105"/>
        <v>231755.3995</v>
      </c>
      <c r="I165" s="3">
        <f t="shared" si="105"/>
        <v>185542.42499999999</v>
      </c>
      <c r="J165" s="3">
        <f t="shared" si="105"/>
        <v>74210.039000000004</v>
      </c>
      <c r="K165" s="3">
        <f t="shared" si="105"/>
        <v>172608.12599999999</v>
      </c>
      <c r="L165" s="5">
        <v>99886.577575544405</v>
      </c>
      <c r="M165" s="8">
        <f t="shared" si="106"/>
        <v>7.8363003168069444E-3</v>
      </c>
      <c r="N165" s="8">
        <f t="shared" si="107"/>
        <v>1.1628151130932064E-3</v>
      </c>
      <c r="O165" s="8">
        <f t="shared" si="108"/>
        <v>1.3123912810092647E-3</v>
      </c>
      <c r="P165" s="8">
        <f t="shared" si="109"/>
        <v>7.6860156653116329E-4</v>
      </c>
      <c r="Q165" s="8">
        <f t="shared" si="110"/>
        <v>8.0722355752972695E-4</v>
      </c>
      <c r="R165" s="8">
        <f t="shared" si="111"/>
        <v>2.6878583340884547E-4</v>
      </c>
      <c r="S165" s="8">
        <f t="shared" si="112"/>
        <v>2.3201856057659294E-3</v>
      </c>
      <c r="T165" s="8">
        <f t="shared" si="113"/>
        <v>1.8575311068163678E-3</v>
      </c>
      <c r="U165" s="8">
        <f t="shared" si="114"/>
        <v>7.4294305402419867E-4</v>
      </c>
      <c r="V165" s="8">
        <f t="shared" si="115"/>
        <v>1.7280412462771203E-3</v>
      </c>
    </row>
    <row r="166" spans="1:22" x14ac:dyDescent="0.25">
      <c r="A166" s="9">
        <v>2001</v>
      </c>
      <c r="B166" s="3">
        <f t="shared" si="105"/>
        <v>740416.44</v>
      </c>
      <c r="C166" s="3">
        <f t="shared" si="105"/>
        <v>108208.70300000001</v>
      </c>
      <c r="D166" s="3">
        <f t="shared" si="105"/>
        <v>119718.45049999999</v>
      </c>
      <c r="E166" s="3">
        <f t="shared" si="105"/>
        <v>80897.429999999993</v>
      </c>
      <c r="F166" s="3">
        <f t="shared" si="105"/>
        <v>84571.588999999993</v>
      </c>
      <c r="G166" s="3">
        <f t="shared" si="105"/>
        <v>31407.134999999998</v>
      </c>
      <c r="H166" s="3">
        <f t="shared" si="105"/>
        <v>247445.1655</v>
      </c>
      <c r="I166" s="3">
        <f t="shared" si="105"/>
        <v>264525.22849999997</v>
      </c>
      <c r="J166" s="3">
        <f t="shared" si="105"/>
        <v>88189.277499999997</v>
      </c>
      <c r="K166" s="3">
        <f t="shared" si="105"/>
        <v>186499.95549999998</v>
      </c>
      <c r="L166" s="5">
        <v>98203.544965267793</v>
      </c>
      <c r="M166" s="8">
        <f t="shared" si="106"/>
        <v>7.5396101053364951E-3</v>
      </c>
      <c r="N166" s="8">
        <f t="shared" si="107"/>
        <v>1.1018818418242517E-3</v>
      </c>
      <c r="O166" s="8">
        <f t="shared" si="108"/>
        <v>1.2190848155465416E-3</v>
      </c>
      <c r="P166" s="8">
        <f t="shared" si="109"/>
        <v>8.2377301174424455E-4</v>
      </c>
      <c r="Q166" s="8">
        <f t="shared" si="110"/>
        <v>8.6118672222994512E-4</v>
      </c>
      <c r="R166" s="8">
        <f t="shared" si="111"/>
        <v>3.1981671345070016E-4</v>
      </c>
      <c r="S166" s="8">
        <f t="shared" si="112"/>
        <v>2.5197172422595881E-3</v>
      </c>
      <c r="T166" s="8">
        <f t="shared" si="113"/>
        <v>2.693642358771836E-3</v>
      </c>
      <c r="U166" s="8">
        <f t="shared" si="114"/>
        <v>8.9802539746595099E-4</v>
      </c>
      <c r="V166" s="8">
        <f t="shared" si="115"/>
        <v>1.8991163258511746E-3</v>
      </c>
    </row>
    <row r="167" spans="1:22" x14ac:dyDescent="0.25">
      <c r="A167" s="9">
        <v>2002</v>
      </c>
      <c r="B167" s="3">
        <f t="shared" si="105"/>
        <v>675043.94649999996</v>
      </c>
      <c r="C167" s="3">
        <f t="shared" si="105"/>
        <v>111296.66</v>
      </c>
      <c r="D167" s="3">
        <f t="shared" si="105"/>
        <v>114843.0965</v>
      </c>
      <c r="E167" s="3">
        <f t="shared" si="105"/>
        <v>74652.727500000008</v>
      </c>
      <c r="F167" s="3">
        <f t="shared" si="105"/>
        <v>77802.970499999996</v>
      </c>
      <c r="G167" s="3">
        <f t="shared" si="105"/>
        <v>36841.351999999999</v>
      </c>
      <c r="H167" s="3">
        <f t="shared" si="105"/>
        <v>256329.39</v>
      </c>
      <c r="I167" s="3">
        <f t="shared" si="105"/>
        <v>204685.23799999998</v>
      </c>
      <c r="J167" s="3">
        <f t="shared" si="105"/>
        <v>67826.908500000005</v>
      </c>
      <c r="K167" s="3">
        <f t="shared" si="105"/>
        <v>129540.6125</v>
      </c>
      <c r="L167" s="5">
        <v>97933.392356425305</v>
      </c>
      <c r="M167" s="8">
        <f t="shared" si="106"/>
        <v>6.8928884240341652E-3</v>
      </c>
      <c r="N167" s="8">
        <f t="shared" si="107"/>
        <v>1.1364526166411097E-3</v>
      </c>
      <c r="O167" s="8">
        <f t="shared" si="108"/>
        <v>1.172665356899232E-3</v>
      </c>
      <c r="P167" s="8">
        <f t="shared" si="109"/>
        <v>7.6228062465460099E-4</v>
      </c>
      <c r="Q167" s="8">
        <f t="shared" si="110"/>
        <v>7.9444782446459815E-4</v>
      </c>
      <c r="R167" s="8">
        <f t="shared" si="111"/>
        <v>3.7618784679608697E-4</v>
      </c>
      <c r="S167" s="8">
        <f t="shared" si="112"/>
        <v>2.6173849780174851E-3</v>
      </c>
      <c r="T167" s="8">
        <f t="shared" si="113"/>
        <v>2.0900454183702217E-3</v>
      </c>
      <c r="U167" s="8">
        <f t="shared" si="114"/>
        <v>6.9258203834240972E-4</v>
      </c>
      <c r="V167" s="8">
        <f t="shared" si="115"/>
        <v>1.3227420125358394E-3</v>
      </c>
    </row>
    <row r="168" spans="1:22" x14ac:dyDescent="0.25">
      <c r="A168" s="9">
        <v>2003</v>
      </c>
      <c r="B168" s="3">
        <f t="shared" si="105"/>
        <v>762968.58350000007</v>
      </c>
      <c r="C168" s="3">
        <f t="shared" si="105"/>
        <v>123216.406</v>
      </c>
      <c r="D168" s="3">
        <f t="shared" si="105"/>
        <v>119610.97349999999</v>
      </c>
      <c r="E168" s="3">
        <f t="shared" si="105"/>
        <v>75486.067500000005</v>
      </c>
      <c r="F168" s="3">
        <f t="shared" si="105"/>
        <v>90737.753500000006</v>
      </c>
      <c r="G168" s="3">
        <f t="shared" si="105"/>
        <v>30931.041499999999</v>
      </c>
      <c r="H168" s="3">
        <f t="shared" si="105"/>
        <v>299281.83149999997</v>
      </c>
      <c r="I168" s="3">
        <f t="shared" si="105"/>
        <v>250241.34450000001</v>
      </c>
      <c r="J168" s="3">
        <f t="shared" si="105"/>
        <v>102196.9525</v>
      </c>
      <c r="K168" s="3">
        <f t="shared" si="105"/>
        <v>194882.47399999999</v>
      </c>
      <c r="L168" s="5">
        <v>94684.582573316715</v>
      </c>
      <c r="M168" s="8">
        <f t="shared" si="106"/>
        <v>8.0580022931316594E-3</v>
      </c>
      <c r="N168" s="8">
        <f t="shared" si="107"/>
        <v>1.3013354724840274E-3</v>
      </c>
      <c r="O168" s="8">
        <f t="shared" si="108"/>
        <v>1.2632571243304804E-3</v>
      </c>
      <c r="P168" s="8">
        <f t="shared" si="109"/>
        <v>7.9723715781868923E-4</v>
      </c>
      <c r="Q168" s="8">
        <f t="shared" si="110"/>
        <v>9.5831603238826575E-4</v>
      </c>
      <c r="R168" s="8">
        <f t="shared" si="111"/>
        <v>3.2667452989032606E-4</v>
      </c>
      <c r="S168" s="8">
        <f t="shared" si="112"/>
        <v>3.160829602520118E-3</v>
      </c>
      <c r="T168" s="8">
        <f t="shared" si="113"/>
        <v>2.642894309706986E-3</v>
      </c>
      <c r="U168" s="8">
        <f t="shared" si="114"/>
        <v>1.0793410048659852E-3</v>
      </c>
      <c r="V168" s="8">
        <f t="shared" si="115"/>
        <v>2.0582281582019698E-3</v>
      </c>
    </row>
    <row r="169" spans="1:22" x14ac:dyDescent="0.25">
      <c r="A169" s="9">
        <v>2004</v>
      </c>
      <c r="B169" s="3">
        <f t="shared" si="105"/>
        <v>876460.82550000004</v>
      </c>
      <c r="C169" s="3">
        <f t="shared" si="105"/>
        <v>159538.9325</v>
      </c>
      <c r="D169" s="3">
        <f t="shared" si="105"/>
        <v>153755.22</v>
      </c>
      <c r="E169" s="3">
        <f t="shared" si="105"/>
        <v>76140.081999999995</v>
      </c>
      <c r="F169" s="3">
        <f t="shared" si="105"/>
        <v>104891.69100000001</v>
      </c>
      <c r="G169" s="3">
        <f t="shared" si="105"/>
        <v>57010.245999999999</v>
      </c>
      <c r="H169" s="3">
        <f t="shared" si="105"/>
        <v>365100.71049999999</v>
      </c>
      <c r="I169" s="3">
        <f t="shared" si="105"/>
        <v>286385.85449999996</v>
      </c>
      <c r="J169" s="3">
        <f t="shared" si="105"/>
        <v>121517.7945</v>
      </c>
      <c r="K169" s="3">
        <f t="shared" si="105"/>
        <v>148791.78199999998</v>
      </c>
      <c r="L169" s="5">
        <v>117074.86551527939</v>
      </c>
      <c r="M169" s="8">
        <f t="shared" si="106"/>
        <v>7.486327843661828E-3</v>
      </c>
      <c r="N169" s="8">
        <f t="shared" si="107"/>
        <v>1.3627086548237686E-3</v>
      </c>
      <c r="O169" s="8">
        <f t="shared" si="108"/>
        <v>1.3133068257074657E-3</v>
      </c>
      <c r="P169" s="8">
        <f t="shared" si="109"/>
        <v>6.5035378571554265E-4</v>
      </c>
      <c r="Q169" s="8">
        <f t="shared" si="110"/>
        <v>8.9593689079498135E-4</v>
      </c>
      <c r="R169" s="8">
        <f t="shared" si="111"/>
        <v>4.8695546861473536E-4</v>
      </c>
      <c r="S169" s="8">
        <f t="shared" si="112"/>
        <v>3.1185234242472894E-3</v>
      </c>
      <c r="T169" s="8">
        <f t="shared" si="113"/>
        <v>2.4461770956518743E-3</v>
      </c>
      <c r="U169" s="8">
        <f t="shared" si="114"/>
        <v>1.0379494690441542E-3</v>
      </c>
      <c r="V169" s="8">
        <f t="shared" si="115"/>
        <v>1.2709114065186026E-3</v>
      </c>
    </row>
    <row r="170" spans="1:22" x14ac:dyDescent="0.25">
      <c r="A170" s="9">
        <v>2005</v>
      </c>
      <c r="B170" s="3">
        <f t="shared" si="105"/>
        <v>1109994.1569999999</v>
      </c>
      <c r="C170" s="3">
        <f t="shared" si="105"/>
        <v>189703.84649999999</v>
      </c>
      <c r="D170" s="3">
        <f t="shared" si="105"/>
        <v>183495.75349999999</v>
      </c>
      <c r="E170" s="3">
        <f t="shared" si="105"/>
        <v>69661.530499999993</v>
      </c>
      <c r="F170" s="3">
        <f t="shared" si="105"/>
        <v>138755.538</v>
      </c>
      <c r="G170" s="3">
        <f t="shared" si="105"/>
        <v>56985.503499999999</v>
      </c>
      <c r="H170" s="3">
        <f t="shared" si="105"/>
        <v>393644.38899999997</v>
      </c>
      <c r="I170" s="3">
        <f t="shared" si="105"/>
        <v>318996.18050000002</v>
      </c>
      <c r="J170" s="3">
        <f t="shared" si="105"/>
        <v>260865.04499999998</v>
      </c>
      <c r="K170" s="3">
        <f t="shared" si="105"/>
        <v>146259.14800000002</v>
      </c>
      <c r="L170" s="5">
        <v>146566.26631057015</v>
      </c>
      <c r="M170" s="8">
        <f t="shared" si="106"/>
        <v>7.5733262840164788E-3</v>
      </c>
      <c r="N170" s="8">
        <f t="shared" si="107"/>
        <v>1.2943213419793502E-3</v>
      </c>
      <c r="O170" s="8">
        <f t="shared" si="108"/>
        <v>1.2519644398334962E-3</v>
      </c>
      <c r="P170" s="8">
        <f t="shared" si="109"/>
        <v>4.7529033967740573E-4</v>
      </c>
      <c r="Q170" s="8">
        <f t="shared" si="110"/>
        <v>9.467085536993934E-4</v>
      </c>
      <c r="R170" s="8">
        <f t="shared" si="111"/>
        <v>3.8880367859851994E-4</v>
      </c>
      <c r="S170" s="8">
        <f t="shared" si="112"/>
        <v>2.6857775592500775E-3</v>
      </c>
      <c r="T170" s="8">
        <f t="shared" si="113"/>
        <v>2.1764638516754958E-3</v>
      </c>
      <c r="U170" s="8">
        <f t="shared" si="114"/>
        <v>1.7798436950507675E-3</v>
      </c>
      <c r="V170" s="8">
        <f t="shared" si="115"/>
        <v>9.9790457710153191E-4</v>
      </c>
    </row>
    <row r="171" spans="1:22" x14ac:dyDescent="0.25">
      <c r="A171" s="9">
        <v>2006</v>
      </c>
      <c r="B171" s="3">
        <f t="shared" si="105"/>
        <v>1285900.8315000001</v>
      </c>
      <c r="C171" s="3">
        <f t="shared" si="105"/>
        <v>219162.4155</v>
      </c>
      <c r="D171" s="3">
        <f t="shared" si="105"/>
        <v>265663.32750000001</v>
      </c>
      <c r="E171" s="3">
        <f t="shared" si="105"/>
        <v>84312.049499999994</v>
      </c>
      <c r="F171" s="3">
        <f t="shared" si="105"/>
        <v>150841.25099999999</v>
      </c>
      <c r="G171" s="3">
        <f t="shared" si="105"/>
        <v>75806.739500000011</v>
      </c>
      <c r="H171" s="3">
        <f t="shared" si="105"/>
        <v>514894.31850000005</v>
      </c>
      <c r="I171" s="3">
        <f t="shared" si="105"/>
        <v>401477.7855</v>
      </c>
      <c r="J171" s="3">
        <f t="shared" si="105"/>
        <v>231446.693</v>
      </c>
      <c r="K171" s="3">
        <f t="shared" si="105"/>
        <v>258676.76749999999</v>
      </c>
      <c r="L171" s="5">
        <v>162590.1460964143</v>
      </c>
      <c r="M171" s="8">
        <f t="shared" si="106"/>
        <v>7.9088484903474653E-3</v>
      </c>
      <c r="N171" s="8">
        <f t="shared" si="107"/>
        <v>1.3479440222043894E-3</v>
      </c>
      <c r="O171" s="8">
        <f t="shared" si="108"/>
        <v>1.6339448230919503E-3</v>
      </c>
      <c r="P171" s="8">
        <f t="shared" si="109"/>
        <v>5.1855571523998635E-4</v>
      </c>
      <c r="Q171" s="8">
        <f t="shared" si="110"/>
        <v>9.2773919343520775E-4</v>
      </c>
      <c r="R171" s="8">
        <f t="shared" si="111"/>
        <v>4.6624436547985747E-4</v>
      </c>
      <c r="S171" s="8">
        <f t="shared" si="112"/>
        <v>3.1668236412966439E-3</v>
      </c>
      <c r="T171" s="8">
        <f t="shared" si="113"/>
        <v>2.4692627144939508E-3</v>
      </c>
      <c r="U171" s="8">
        <f t="shared" si="114"/>
        <v>1.4234976630302949E-3</v>
      </c>
      <c r="V171" s="8">
        <f t="shared" si="115"/>
        <v>1.5909744453185205E-3</v>
      </c>
    </row>
    <row r="172" spans="1:22" x14ac:dyDescent="0.25">
      <c r="A172" s="9">
        <v>2007</v>
      </c>
      <c r="B172" s="3">
        <f t="shared" si="105"/>
        <v>1590893.4995000002</v>
      </c>
      <c r="C172" s="3">
        <f t="shared" si="105"/>
        <v>308899.41649999999</v>
      </c>
      <c r="D172" s="3">
        <f t="shared" si="105"/>
        <v>274255.64149999997</v>
      </c>
      <c r="E172" s="3">
        <f t="shared" si="105"/>
        <v>100178.04300000001</v>
      </c>
      <c r="F172" s="3">
        <f t="shared" si="105"/>
        <v>187340.66099999999</v>
      </c>
      <c r="G172" s="3">
        <f t="shared" si="105"/>
        <v>110818.75900000001</v>
      </c>
      <c r="H172" s="3">
        <f t="shared" si="105"/>
        <v>681183.29749999999</v>
      </c>
      <c r="I172" s="3">
        <f t="shared" si="105"/>
        <v>585706.09299999999</v>
      </c>
      <c r="J172" s="3">
        <f t="shared" si="105"/>
        <v>209822.03700000001</v>
      </c>
      <c r="K172" s="3">
        <f t="shared" si="105"/>
        <v>260136.041</v>
      </c>
      <c r="L172" s="5">
        <v>207416.49464237894</v>
      </c>
      <c r="M172" s="8">
        <f t="shared" si="106"/>
        <v>7.6700433214965339E-3</v>
      </c>
      <c r="N172" s="8">
        <f t="shared" si="107"/>
        <v>1.4892712222940357E-3</v>
      </c>
      <c r="O172" s="8">
        <f t="shared" si="108"/>
        <v>1.3222460536364913E-3</v>
      </c>
      <c r="P172" s="8">
        <f t="shared" si="109"/>
        <v>4.8298011772267128E-4</v>
      </c>
      <c r="Q172" s="8">
        <f t="shared" si="110"/>
        <v>9.03210042783757E-4</v>
      </c>
      <c r="R172" s="8">
        <f t="shared" si="111"/>
        <v>5.3428132218255001E-4</v>
      </c>
      <c r="S172" s="8">
        <f t="shared" si="112"/>
        <v>3.2841327237473328E-3</v>
      </c>
      <c r="T172" s="8">
        <f t="shared" si="113"/>
        <v>2.823816370100441E-3</v>
      </c>
      <c r="U172" s="8">
        <f t="shared" si="114"/>
        <v>1.0115976425200349E-3</v>
      </c>
      <c r="V172" s="8">
        <f t="shared" si="115"/>
        <v>1.2541723909109469E-3</v>
      </c>
    </row>
    <row r="173" spans="1:22" x14ac:dyDescent="0.25">
      <c r="A173" s="9">
        <v>2008</v>
      </c>
      <c r="B173" s="3">
        <f t="shared" si="105"/>
        <v>1894247.9424999999</v>
      </c>
      <c r="C173" s="3">
        <f t="shared" si="105"/>
        <v>342557.52549999999</v>
      </c>
      <c r="D173" s="3">
        <f t="shared" si="105"/>
        <v>312838.84250000003</v>
      </c>
      <c r="E173" s="3">
        <f t="shared" si="105"/>
        <v>101353.3725</v>
      </c>
      <c r="F173" s="3">
        <f t="shared" si="105"/>
        <v>210428.0405</v>
      </c>
      <c r="G173" s="3">
        <f t="shared" si="105"/>
        <v>135729.28100000002</v>
      </c>
      <c r="H173" s="3">
        <f t="shared" si="105"/>
        <v>567253.77300000004</v>
      </c>
      <c r="I173" s="3">
        <f t="shared" si="105"/>
        <v>629341.76399999997</v>
      </c>
      <c r="J173" s="3">
        <f t="shared" si="105"/>
        <v>276317.64599999995</v>
      </c>
      <c r="K173" s="3">
        <f t="shared" si="105"/>
        <v>607744.99300000002</v>
      </c>
      <c r="L173" s="5">
        <v>243982.43787084011</v>
      </c>
      <c r="M173" s="8">
        <f t="shared" si="106"/>
        <v>7.7638700515927318E-3</v>
      </c>
      <c r="N173" s="8">
        <f t="shared" si="107"/>
        <v>1.4040253408786076E-3</v>
      </c>
      <c r="O173" s="8">
        <f t="shared" si="108"/>
        <v>1.2822186925831574E-3</v>
      </c>
      <c r="P173" s="8">
        <f t="shared" si="109"/>
        <v>4.1541257389048075E-4</v>
      </c>
      <c r="Q173" s="8">
        <f t="shared" si="110"/>
        <v>8.6247207928710345E-4</v>
      </c>
      <c r="R173" s="8">
        <f t="shared" si="111"/>
        <v>5.5630758584293127E-4</v>
      </c>
      <c r="S173" s="8">
        <f t="shared" si="112"/>
        <v>2.3249778875489963E-3</v>
      </c>
      <c r="T173" s="8">
        <f t="shared" si="113"/>
        <v>2.5794551832995539E-3</v>
      </c>
      <c r="U173" s="8">
        <f t="shared" si="114"/>
        <v>1.1325308838264726E-3</v>
      </c>
      <c r="V173" s="8">
        <f t="shared" si="115"/>
        <v>2.4909374555955916E-3</v>
      </c>
    </row>
    <row r="174" spans="1:22" x14ac:dyDescent="0.25">
      <c r="A174" s="9">
        <v>2009</v>
      </c>
      <c r="B174" s="3">
        <f t="shared" si="105"/>
        <v>2050728.1645</v>
      </c>
      <c r="C174" s="3">
        <f t="shared" si="105"/>
        <v>224927.76850000001</v>
      </c>
      <c r="D174" s="3">
        <f t="shared" si="105"/>
        <v>197330.48349999997</v>
      </c>
      <c r="E174" s="3">
        <f t="shared" si="105"/>
        <v>81848.77900000001</v>
      </c>
      <c r="F174" s="3">
        <f t="shared" si="105"/>
        <v>162278.4345</v>
      </c>
      <c r="G174" s="3">
        <f t="shared" si="105"/>
        <v>101811.9295</v>
      </c>
      <c r="H174" s="3">
        <f t="shared" si="105"/>
        <v>481825.44750000001</v>
      </c>
      <c r="I174" s="3">
        <f t="shared" si="105"/>
        <v>560819.07650000008</v>
      </c>
      <c r="J174" s="3">
        <f t="shared" si="105"/>
        <v>180427.98300000001</v>
      </c>
      <c r="K174" s="3">
        <f t="shared" si="105"/>
        <v>893443.10900000005</v>
      </c>
      <c r="L174" s="5">
        <v>233821.6705442575</v>
      </c>
      <c r="M174" s="8">
        <f t="shared" si="106"/>
        <v>8.7704794843292359E-3</v>
      </c>
      <c r="N174" s="8">
        <f t="shared" si="107"/>
        <v>9.6196288383555077E-4</v>
      </c>
      <c r="O174" s="8">
        <f t="shared" si="108"/>
        <v>8.4393582100701604E-4</v>
      </c>
      <c r="P174" s="8">
        <f t="shared" si="109"/>
        <v>3.5004787541498538E-4</v>
      </c>
      <c r="Q174" s="8">
        <f t="shared" si="110"/>
        <v>6.9402649515877156E-4</v>
      </c>
      <c r="R174" s="8">
        <f t="shared" si="111"/>
        <v>4.3542555000576454E-4</v>
      </c>
      <c r="S174" s="8">
        <f t="shared" si="112"/>
        <v>2.060653515897281E-3</v>
      </c>
      <c r="T174" s="8">
        <f t="shared" si="113"/>
        <v>2.3984905898354228E-3</v>
      </c>
      <c r="U174" s="8">
        <f t="shared" si="114"/>
        <v>7.7164782280455385E-4</v>
      </c>
      <c r="V174" s="8">
        <f t="shared" si="115"/>
        <v>3.8210449310381181E-3</v>
      </c>
    </row>
    <row r="175" spans="1:22" x14ac:dyDescent="0.25">
      <c r="A175" s="9">
        <v>2010</v>
      </c>
      <c r="B175" s="3">
        <f t="shared" si="105"/>
        <v>2066061.1410000001</v>
      </c>
      <c r="C175" s="3">
        <f t="shared" si="105"/>
        <v>220541.079</v>
      </c>
      <c r="D175" s="3">
        <f t="shared" si="105"/>
        <v>297604.00449999998</v>
      </c>
      <c r="E175" s="3">
        <f t="shared" si="105"/>
        <v>97565.263999999996</v>
      </c>
      <c r="F175" s="3">
        <f t="shared" si="105"/>
        <v>202557.315</v>
      </c>
      <c r="G175" s="3">
        <f t="shared" si="105"/>
        <v>144706.815</v>
      </c>
      <c r="H175" s="3">
        <f t="shared" si="105"/>
        <v>581667.70699999994</v>
      </c>
      <c r="I175" s="3">
        <f t="shared" si="105"/>
        <v>609158.79700000002</v>
      </c>
      <c r="J175" s="3">
        <f t="shared" si="105"/>
        <v>257062.492</v>
      </c>
      <c r="K175" s="3">
        <f t="shared" si="105"/>
        <v>858434.72100000002</v>
      </c>
      <c r="L175" s="5">
        <v>287018.18463752925</v>
      </c>
      <c r="M175" s="8">
        <f t="shared" si="106"/>
        <v>7.1983632103631212E-3</v>
      </c>
      <c r="N175" s="8">
        <f t="shared" si="107"/>
        <v>7.6838712947236375E-4</v>
      </c>
      <c r="O175" s="8">
        <f t="shared" si="108"/>
        <v>1.0368820528770309E-3</v>
      </c>
      <c r="P175" s="8">
        <f t="shared" si="109"/>
        <v>3.3992711689405196E-4</v>
      </c>
      <c r="Q175" s="8">
        <f t="shared" si="110"/>
        <v>7.0572990089741688E-4</v>
      </c>
      <c r="R175" s="8">
        <f t="shared" si="111"/>
        <v>5.0417298535543299E-4</v>
      </c>
      <c r="S175" s="8">
        <f t="shared" si="112"/>
        <v>2.0265883422493909E-3</v>
      </c>
      <c r="T175" s="8">
        <f t="shared" si="113"/>
        <v>2.1223700434496759E-3</v>
      </c>
      <c r="U175" s="8">
        <f t="shared" si="114"/>
        <v>8.9563137724057507E-4</v>
      </c>
      <c r="V175" s="8">
        <f t="shared" si="115"/>
        <v>2.990872240670408E-3</v>
      </c>
    </row>
    <row r="176" spans="1:22" x14ac:dyDescent="0.25">
      <c r="A176" s="9">
        <v>2011</v>
      </c>
      <c r="B176" s="3">
        <f t="shared" si="105"/>
        <v>3877847.0959999999</v>
      </c>
      <c r="C176" s="3">
        <f t="shared" si="105"/>
        <v>337801.3615</v>
      </c>
      <c r="D176" s="3">
        <f t="shared" si="105"/>
        <v>423399.09400000004</v>
      </c>
      <c r="E176" s="3">
        <f t="shared" si="105"/>
        <v>121059.698</v>
      </c>
      <c r="F176" s="3">
        <f t="shared" si="105"/>
        <v>249479.5025</v>
      </c>
      <c r="G176" s="3">
        <f t="shared" si="105"/>
        <v>236848.3155</v>
      </c>
      <c r="H176" s="3">
        <f t="shared" si="105"/>
        <v>684045.4915</v>
      </c>
      <c r="I176" s="3">
        <f t="shared" si="105"/>
        <v>838075.74250000005</v>
      </c>
      <c r="J176" s="3">
        <f t="shared" si="105"/>
        <v>260967.14600000001</v>
      </c>
      <c r="K176" s="3">
        <f t="shared" si="105"/>
        <v>1199960.5954999998</v>
      </c>
      <c r="L176" s="5">
        <v>335415.15670218616</v>
      </c>
      <c r="M176" s="8">
        <f t="shared" si="106"/>
        <v>1.1561335313905106E-2</v>
      </c>
      <c r="N176" s="8">
        <f t="shared" si="107"/>
        <v>1.0071141829763304E-3</v>
      </c>
      <c r="O176" s="8">
        <f t="shared" si="108"/>
        <v>1.2623135405175935E-3</v>
      </c>
      <c r="P176" s="8">
        <f t="shared" si="109"/>
        <v>3.6092494802639002E-4</v>
      </c>
      <c r="Q176" s="8">
        <f t="shared" si="110"/>
        <v>7.4379316949446E-4</v>
      </c>
      <c r="R176" s="8">
        <f t="shared" si="111"/>
        <v>7.0613480269854562E-4</v>
      </c>
      <c r="S176" s="8">
        <f t="shared" si="112"/>
        <v>2.0393994660991462E-3</v>
      </c>
      <c r="T176" s="8">
        <f t="shared" si="113"/>
        <v>2.4986221575077011E-3</v>
      </c>
      <c r="U176" s="8">
        <f t="shared" si="114"/>
        <v>7.7804219870633866E-4</v>
      </c>
      <c r="V176" s="8">
        <f t="shared" si="115"/>
        <v>3.577538377508206E-3</v>
      </c>
    </row>
    <row r="177" spans="1:28" x14ac:dyDescent="0.25">
      <c r="A177" s="9">
        <v>2012</v>
      </c>
      <c r="B177" s="3">
        <f t="shared" si="105"/>
        <v>4061171.7209999999</v>
      </c>
      <c r="C177" s="3">
        <f t="shared" si="105"/>
        <v>332735.95150000002</v>
      </c>
      <c r="D177" s="3">
        <f t="shared" si="105"/>
        <v>435272.05349999998</v>
      </c>
      <c r="E177" s="3">
        <f t="shared" si="105"/>
        <v>106845.4955</v>
      </c>
      <c r="F177" s="3">
        <f t="shared" si="105"/>
        <v>292500.46549999999</v>
      </c>
      <c r="G177" s="3">
        <f t="shared" si="105"/>
        <v>218830.122</v>
      </c>
      <c r="H177" s="3">
        <f t="shared" si="105"/>
        <v>692586.53799999994</v>
      </c>
      <c r="I177" s="3">
        <f t="shared" si="105"/>
        <v>903995.07499999995</v>
      </c>
      <c r="J177" s="3">
        <f t="shared" si="105"/>
        <v>236741.5595</v>
      </c>
      <c r="K177" s="3">
        <f t="shared" si="105"/>
        <v>924720.38049999997</v>
      </c>
      <c r="L177" s="5">
        <v>369659.70037551981</v>
      </c>
      <c r="M177" s="8">
        <f t="shared" si="106"/>
        <v>1.0986244150699813E-2</v>
      </c>
      <c r="N177" s="8">
        <f t="shared" si="107"/>
        <v>9.0011421629674346E-4</v>
      </c>
      <c r="O177" s="8">
        <f t="shared" si="108"/>
        <v>1.1774939303846963E-3</v>
      </c>
      <c r="P177" s="8">
        <f t="shared" si="109"/>
        <v>2.8903744549773947E-4</v>
      </c>
      <c r="Q177" s="8">
        <f t="shared" si="110"/>
        <v>7.9126955197675753E-4</v>
      </c>
      <c r="R177" s="8">
        <f t="shared" si="111"/>
        <v>5.9197722061047188E-4</v>
      </c>
      <c r="S177" s="8">
        <f t="shared" si="112"/>
        <v>1.8735786922308114E-3</v>
      </c>
      <c r="T177" s="8">
        <f t="shared" si="113"/>
        <v>2.4454791097911787E-3</v>
      </c>
      <c r="U177" s="8">
        <f t="shared" si="114"/>
        <v>6.4043107555274603E-4</v>
      </c>
      <c r="V177" s="8">
        <f t="shared" si="115"/>
        <v>2.5015450144027611E-3</v>
      </c>
    </row>
    <row r="178" spans="1:28" x14ac:dyDescent="0.25">
      <c r="A178" s="9">
        <v>2013</v>
      </c>
      <c r="B178" s="3">
        <f t="shared" si="105"/>
        <v>4189700.0644999999</v>
      </c>
      <c r="C178" s="3">
        <f t="shared" si="105"/>
        <v>350538.91450000001</v>
      </c>
      <c r="D178" s="3">
        <f t="shared" si="105"/>
        <v>502571.9865</v>
      </c>
      <c r="E178" s="3">
        <f t="shared" si="105"/>
        <v>110172.3305</v>
      </c>
      <c r="F178" s="3">
        <f t="shared" si="105"/>
        <v>329040.7745</v>
      </c>
      <c r="G178" s="3">
        <f t="shared" si="105"/>
        <v>227889.96550000002</v>
      </c>
      <c r="H178" s="3">
        <f t="shared" si="105"/>
        <v>545741.49049999996</v>
      </c>
      <c r="I178" s="3">
        <f t="shared" si="105"/>
        <v>922219.5405</v>
      </c>
      <c r="J178" s="3">
        <f t="shared" si="105"/>
        <v>294466.79849999998</v>
      </c>
      <c r="K178" s="3">
        <f t="shared" si="105"/>
        <v>1140398.5164999999</v>
      </c>
      <c r="L178" s="5">
        <v>380191.88186037214</v>
      </c>
      <c r="M178" s="8">
        <f t="shared" si="106"/>
        <v>1.1019961930798653E-2</v>
      </c>
      <c r="N178" s="8">
        <f t="shared" si="107"/>
        <v>9.2200525898850625E-4</v>
      </c>
      <c r="O178" s="8">
        <f t="shared" si="108"/>
        <v>1.3218903676764269E-3</v>
      </c>
      <c r="P178" s="8">
        <f t="shared" si="109"/>
        <v>2.897808600249426E-4</v>
      </c>
      <c r="Q178" s="8">
        <f t="shared" si="110"/>
        <v>8.654597591351051E-4</v>
      </c>
      <c r="R178" s="8">
        <f t="shared" si="111"/>
        <v>5.9940776321913691E-4</v>
      </c>
      <c r="S178" s="8">
        <f t="shared" si="112"/>
        <v>1.4354369899471629E-3</v>
      </c>
      <c r="T178" s="8">
        <f t="shared" si="113"/>
        <v>2.4256686807391931E-3</v>
      </c>
      <c r="U178" s="8">
        <f t="shared" si="114"/>
        <v>7.7452153123076079E-4</v>
      </c>
      <c r="V178" s="8">
        <f t="shared" si="115"/>
        <v>2.9995341060933501E-3</v>
      </c>
    </row>
    <row r="179" spans="1:28" x14ac:dyDescent="0.25">
      <c r="A179" s="9">
        <v>2014</v>
      </c>
      <c r="B179" s="3">
        <f t="shared" si="105"/>
        <v>4314021.9035</v>
      </c>
      <c r="C179" s="3">
        <f t="shared" si="105"/>
        <v>407798.196</v>
      </c>
      <c r="D179" s="3">
        <f t="shared" si="105"/>
        <v>405684.82549999998</v>
      </c>
      <c r="E179" s="3">
        <f t="shared" si="105"/>
        <v>130083.96050000002</v>
      </c>
      <c r="F179" s="3">
        <f t="shared" si="105"/>
        <v>337634.55</v>
      </c>
      <c r="G179" s="3">
        <f t="shared" si="105"/>
        <v>233730.06350000002</v>
      </c>
      <c r="H179" s="3">
        <f t="shared" si="105"/>
        <v>528593.93850000005</v>
      </c>
      <c r="I179" s="3">
        <f t="shared" si="105"/>
        <v>910071.43950000009</v>
      </c>
      <c r="J179" s="3">
        <f t="shared" si="105"/>
        <v>277216.42300000001</v>
      </c>
      <c r="K179" s="3">
        <f t="shared" si="105"/>
        <v>1531816.6805</v>
      </c>
      <c r="L179" s="5">
        <v>378416.02053371473</v>
      </c>
      <c r="M179" s="8">
        <f t="shared" si="106"/>
        <v>1.1400209476902009E-2</v>
      </c>
      <c r="N179" s="8">
        <f t="shared" si="107"/>
        <v>1.0776451679420044E-3</v>
      </c>
      <c r="O179" s="8">
        <f t="shared" si="108"/>
        <v>1.0720603872104186E-3</v>
      </c>
      <c r="P179" s="8">
        <f t="shared" si="109"/>
        <v>3.4375912604474491E-4</v>
      </c>
      <c r="Q179" s="8">
        <f t="shared" si="110"/>
        <v>8.9223112045785772E-4</v>
      </c>
      <c r="R179" s="8">
        <f t="shared" si="111"/>
        <v>6.1765372187559371E-4</v>
      </c>
      <c r="S179" s="8">
        <f t="shared" si="112"/>
        <v>1.3968593025064733E-3</v>
      </c>
      <c r="T179" s="8">
        <f t="shared" si="113"/>
        <v>2.404949553183407E-3</v>
      </c>
      <c r="U179" s="8">
        <f t="shared" si="114"/>
        <v>7.3257052544714227E-4</v>
      </c>
      <c r="V179" s="8">
        <f t="shared" si="115"/>
        <v>4.0479699520637067E-3</v>
      </c>
    </row>
    <row r="180" spans="1:28" x14ac:dyDescent="0.25">
      <c r="A180" s="10">
        <v>2015</v>
      </c>
      <c r="B180" s="3">
        <f t="shared" si="105"/>
        <v>2609490.949</v>
      </c>
      <c r="C180" s="3">
        <f t="shared" si="105"/>
        <v>399321.47649999999</v>
      </c>
      <c r="D180" s="3">
        <f t="shared" si="105"/>
        <v>480188.29200000002</v>
      </c>
      <c r="E180" s="3">
        <f t="shared" si="105"/>
        <v>107971.386</v>
      </c>
      <c r="F180" s="3">
        <f t="shared" si="105"/>
        <v>280513.10149999999</v>
      </c>
      <c r="G180" s="3">
        <f t="shared" si="105"/>
        <v>213359.8425</v>
      </c>
      <c r="H180" s="3">
        <f t="shared" si="105"/>
        <v>501634.78850000002</v>
      </c>
      <c r="I180" s="3">
        <f t="shared" si="105"/>
        <v>893297.12450000003</v>
      </c>
      <c r="J180" s="3">
        <f t="shared" si="105"/>
        <v>236918.3235</v>
      </c>
      <c r="K180" s="3">
        <f t="shared" si="105"/>
        <v>1396106.3290000001</v>
      </c>
      <c r="L180" s="6">
        <v>292080.15563330991</v>
      </c>
      <c r="M180" s="8">
        <f t="shared" si="106"/>
        <v>8.9341603620482456E-3</v>
      </c>
      <c r="N180" s="8">
        <f t="shared" si="107"/>
        <v>1.3671640089144759E-3</v>
      </c>
      <c r="O180" s="8">
        <f t="shared" si="108"/>
        <v>1.644029156855316E-3</v>
      </c>
      <c r="P180" s="8">
        <f t="shared" si="109"/>
        <v>3.696635458368899E-4</v>
      </c>
      <c r="Q180" s="8">
        <f t="shared" si="110"/>
        <v>9.6039767197388202E-4</v>
      </c>
      <c r="R180" s="8">
        <f t="shared" si="111"/>
        <v>7.3048387021493232E-4</v>
      </c>
      <c r="S180" s="8">
        <f t="shared" si="112"/>
        <v>1.7174559066237081E-3</v>
      </c>
      <c r="T180" s="8">
        <f t="shared" si="113"/>
        <v>3.0583971806064222E-3</v>
      </c>
      <c r="U180" s="8">
        <f t="shared" si="114"/>
        <v>8.1114145870778544E-4</v>
      </c>
      <c r="V180" s="8">
        <f t="shared" si="115"/>
        <v>4.7798739560818799E-3</v>
      </c>
    </row>
    <row r="181" spans="1:28" x14ac:dyDescent="0.25">
      <c r="A181" t="s">
        <v>41</v>
      </c>
      <c r="I181" s="16"/>
      <c r="J181" s="16"/>
      <c r="K181" s="16"/>
      <c r="L181" s="16"/>
      <c r="M181" s="16"/>
      <c r="N181" s="16"/>
    </row>
    <row r="182" spans="1:28" x14ac:dyDescent="0.25">
      <c r="I182" s="16"/>
      <c r="J182" s="16"/>
      <c r="K182" s="16"/>
      <c r="L182" s="16"/>
      <c r="M182" s="16"/>
      <c r="N182" s="16"/>
    </row>
    <row r="183" spans="1:28" ht="15.75" x14ac:dyDescent="0.25">
      <c r="A183" s="107" t="s">
        <v>300</v>
      </c>
      <c r="B183" s="108"/>
      <c r="C183" s="108"/>
      <c r="D183" s="108"/>
      <c r="E183" s="108"/>
      <c r="F183" s="108"/>
      <c r="G183" s="108"/>
      <c r="H183" s="108"/>
      <c r="I183" s="108"/>
      <c r="J183" s="108"/>
      <c r="K183" s="108"/>
      <c r="L183" s="108"/>
      <c r="M183" s="108"/>
      <c r="N183" s="108"/>
      <c r="O183" s="108"/>
      <c r="P183" s="108"/>
      <c r="Q183" s="108"/>
      <c r="R183" s="108"/>
      <c r="S183" s="108"/>
      <c r="T183" s="108"/>
      <c r="U183" s="108"/>
      <c r="V183" s="108"/>
      <c r="X183" s="76" t="s">
        <v>20</v>
      </c>
      <c r="Y183" s="77"/>
      <c r="Z183" s="77"/>
      <c r="AA183" s="78" t="s">
        <v>3</v>
      </c>
      <c r="AB183" s="76" t="s">
        <v>301</v>
      </c>
    </row>
    <row r="184" spans="1:28" ht="60" x14ac:dyDescent="0.25">
      <c r="A184" s="24" t="s">
        <v>0</v>
      </c>
      <c r="B184" s="25" t="s">
        <v>302</v>
      </c>
      <c r="C184" s="25" t="s">
        <v>303</v>
      </c>
      <c r="D184" s="25" t="s">
        <v>304</v>
      </c>
      <c r="E184" s="25" t="s">
        <v>305</v>
      </c>
      <c r="F184" s="25" t="s">
        <v>306</v>
      </c>
      <c r="G184" s="25" t="s">
        <v>307</v>
      </c>
      <c r="H184" s="25" t="s">
        <v>308</v>
      </c>
      <c r="I184" s="25" t="s">
        <v>309</v>
      </c>
      <c r="J184" s="25" t="s">
        <v>310</v>
      </c>
      <c r="K184" s="25" t="s">
        <v>311</v>
      </c>
      <c r="L184" s="25" t="s">
        <v>312</v>
      </c>
      <c r="M184" s="25" t="s">
        <v>313</v>
      </c>
      <c r="N184" s="83" t="s">
        <v>314</v>
      </c>
      <c r="O184" s="83" t="s">
        <v>292</v>
      </c>
      <c r="P184" s="83" t="s">
        <v>293</v>
      </c>
      <c r="Q184" s="83" t="s">
        <v>294</v>
      </c>
      <c r="R184" s="83" t="s">
        <v>295</v>
      </c>
      <c r="S184" s="83" t="s">
        <v>296</v>
      </c>
      <c r="T184" s="83" t="s">
        <v>297</v>
      </c>
      <c r="U184" s="83" t="s">
        <v>298</v>
      </c>
      <c r="V184" s="83" t="s">
        <v>299</v>
      </c>
    </row>
    <row r="185" spans="1:28" x14ac:dyDescent="0.25">
      <c r="A185" s="26">
        <v>1995</v>
      </c>
      <c r="B185" s="3">
        <f>B160</f>
        <v>1029462.6510000001</v>
      </c>
      <c r="C185" s="3">
        <f t="shared" ref="C185:K185" si="116">C160</f>
        <v>97588.348499999993</v>
      </c>
      <c r="D185" s="3">
        <f t="shared" si="116"/>
        <v>209032.26800000001</v>
      </c>
      <c r="E185" s="3">
        <f t="shared" si="116"/>
        <v>87896.034</v>
      </c>
      <c r="F185" s="3">
        <f t="shared" si="116"/>
        <v>114912.67050000001</v>
      </c>
      <c r="G185" s="3">
        <f t="shared" si="116"/>
        <v>57128.648000000001</v>
      </c>
      <c r="H185" s="3">
        <f t="shared" si="116"/>
        <v>235797.68450000003</v>
      </c>
      <c r="I185" s="3">
        <f t="shared" si="116"/>
        <v>384331.47199999995</v>
      </c>
      <c r="J185" s="3">
        <f t="shared" si="116"/>
        <v>197687.63100000002</v>
      </c>
      <c r="K185" s="3">
        <f t="shared" si="116"/>
        <v>99552.544999999998</v>
      </c>
      <c r="L185" s="5">
        <f>L134</f>
        <v>9610436328.499136</v>
      </c>
      <c r="M185" s="100">
        <f t="shared" ref="M185:M205" si="117">(B185/$L185)/100000</f>
        <v>1.0711924160479522E-9</v>
      </c>
      <c r="N185" s="100">
        <f t="shared" ref="N185:N205" si="118">(C185/$L185)/100000</f>
        <v>1.01544139271396E-10</v>
      </c>
      <c r="O185" s="100">
        <f t="shared" ref="O185:O205" si="119">(D185/$L185)/100000</f>
        <v>2.1750549179554746E-10</v>
      </c>
      <c r="P185" s="100">
        <f t="shared" ref="P185:P205" si="120">(E185/$L185)/100000</f>
        <v>9.145894212872512E-11</v>
      </c>
      <c r="Q185" s="100">
        <f t="shared" ref="Q185:Q205" si="121">(F185/$L185)/100000</f>
        <v>1.1957071101884709E-10</v>
      </c>
      <c r="R185" s="100">
        <f t="shared" ref="R185:R205" si="122">(G185/$L185)/100000</f>
        <v>5.9444385298707658E-11</v>
      </c>
      <c r="S185" s="100">
        <f t="shared" ref="S185:S205" si="123">(H185/$L185)/100000</f>
        <v>2.4535585736181097E-10</v>
      </c>
      <c r="T185" s="100">
        <f t="shared" ref="T185:T205" si="124">(I185/$L185)/100000</f>
        <v>3.9991053357305903E-10</v>
      </c>
      <c r="U185" s="100">
        <f t="shared" ref="U185:U205" si="125">(J185/$L185)/100000</f>
        <v>2.0570099446345634E-10</v>
      </c>
      <c r="V185" s="100">
        <f t="shared" ref="V185:V205" si="126">(K185/$L185)/100000</f>
        <v>1.0358795542381699E-10</v>
      </c>
    </row>
    <row r="186" spans="1:28" x14ac:dyDescent="0.25">
      <c r="A186" s="26">
        <v>1996</v>
      </c>
      <c r="B186" s="3">
        <f t="shared" ref="B186:K205" si="127">B161</f>
        <v>1048296.9909999999</v>
      </c>
      <c r="C186" s="3">
        <f t="shared" si="127"/>
        <v>91071.713000000003</v>
      </c>
      <c r="D186" s="3">
        <f t="shared" si="127"/>
        <v>185089.00700000001</v>
      </c>
      <c r="E186" s="3">
        <f t="shared" si="127"/>
        <v>78536.585500000001</v>
      </c>
      <c r="F186" s="3">
        <f t="shared" si="127"/>
        <v>121229.268</v>
      </c>
      <c r="G186" s="3">
        <f t="shared" si="127"/>
        <v>44236.505499999999</v>
      </c>
      <c r="H186" s="3">
        <f t="shared" si="127"/>
        <v>228242.10700000002</v>
      </c>
      <c r="I186" s="3">
        <f t="shared" si="127"/>
        <v>428088.52850000001</v>
      </c>
      <c r="J186" s="3">
        <f t="shared" si="127"/>
        <v>202525.20749999999</v>
      </c>
      <c r="K186" s="3">
        <f t="shared" si="127"/>
        <v>108336.86</v>
      </c>
      <c r="L186" s="5">
        <f t="shared" ref="L186:L205" si="128">L135</f>
        <v>9824633811.4507504</v>
      </c>
      <c r="M186" s="100">
        <f t="shared" si="117"/>
        <v>1.0670087161703623E-9</v>
      </c>
      <c r="N186" s="100">
        <f t="shared" si="118"/>
        <v>9.2697310401385772E-11</v>
      </c>
      <c r="O186" s="100">
        <f t="shared" si="119"/>
        <v>1.8839277936677511E-10</v>
      </c>
      <c r="P186" s="100">
        <f t="shared" si="120"/>
        <v>7.993843537299526E-11</v>
      </c>
      <c r="Q186" s="100">
        <f t="shared" si="121"/>
        <v>1.2339316693789194E-10</v>
      </c>
      <c r="R186" s="100">
        <f t="shared" si="122"/>
        <v>4.5026111251537665E-11</v>
      </c>
      <c r="S186" s="100">
        <f t="shared" si="123"/>
        <v>2.3231614671885339E-10</v>
      </c>
      <c r="T186" s="100">
        <f t="shared" si="124"/>
        <v>4.3572975513963351E-10</v>
      </c>
      <c r="U186" s="100">
        <f t="shared" si="125"/>
        <v>2.0614020978975724E-10</v>
      </c>
      <c r="V186" s="100">
        <f t="shared" si="126"/>
        <v>1.1027063408076528E-10</v>
      </c>
    </row>
    <row r="187" spans="1:28" x14ac:dyDescent="0.25">
      <c r="A187" s="26">
        <v>1997</v>
      </c>
      <c r="B187" s="3">
        <f t="shared" si="127"/>
        <v>1218109.825</v>
      </c>
      <c r="C187" s="3">
        <f t="shared" si="127"/>
        <v>116390.21849999999</v>
      </c>
      <c r="D187" s="3">
        <f t="shared" si="127"/>
        <v>172122.91250000001</v>
      </c>
      <c r="E187" s="3">
        <f t="shared" si="127"/>
        <v>75461.815000000002</v>
      </c>
      <c r="F187" s="3">
        <f t="shared" si="127"/>
        <v>120757.016</v>
      </c>
      <c r="G187" s="3">
        <f t="shared" si="127"/>
        <v>49221.164499999999</v>
      </c>
      <c r="H187" s="3">
        <f t="shared" si="127"/>
        <v>225722.61050000001</v>
      </c>
      <c r="I187" s="3">
        <f t="shared" si="127"/>
        <v>343360.397</v>
      </c>
      <c r="J187" s="3">
        <f t="shared" si="127"/>
        <v>225801.44950000002</v>
      </c>
      <c r="K187" s="3">
        <f t="shared" si="127"/>
        <v>175236.14800000002</v>
      </c>
      <c r="L187" s="5">
        <f t="shared" si="128"/>
        <v>9273326737.6625519</v>
      </c>
      <c r="M187" s="100">
        <f t="shared" si="117"/>
        <v>1.3135629310383151E-9</v>
      </c>
      <c r="N187" s="100">
        <f t="shared" si="118"/>
        <v>1.2551074904682747E-10</v>
      </c>
      <c r="O187" s="100">
        <f t="shared" si="119"/>
        <v>1.85610749377505E-10</v>
      </c>
      <c r="P187" s="100">
        <f t="shared" si="120"/>
        <v>8.1375127971626955E-11</v>
      </c>
      <c r="Q187" s="100">
        <f t="shared" si="121"/>
        <v>1.3021973604096063E-10</v>
      </c>
      <c r="R187" s="100">
        <f t="shared" si="122"/>
        <v>5.3078216580133956E-11</v>
      </c>
      <c r="S187" s="100">
        <f t="shared" si="123"/>
        <v>2.4341060860419545E-10</v>
      </c>
      <c r="T187" s="100">
        <f t="shared" si="124"/>
        <v>3.7026668714850861E-10</v>
      </c>
      <c r="U187" s="100">
        <f t="shared" si="125"/>
        <v>2.434956255589845E-10</v>
      </c>
      <c r="V187" s="100">
        <f t="shared" si="126"/>
        <v>1.8896794317437182E-10</v>
      </c>
    </row>
    <row r="188" spans="1:28" x14ac:dyDescent="0.25">
      <c r="A188" s="26">
        <v>1998</v>
      </c>
      <c r="B188" s="3">
        <f t="shared" si="127"/>
        <v>1147462.5319999999</v>
      </c>
      <c r="C188" s="3">
        <f t="shared" si="127"/>
        <v>132778.53899999999</v>
      </c>
      <c r="D188" s="3">
        <f t="shared" si="127"/>
        <v>193541.5105</v>
      </c>
      <c r="E188" s="3">
        <f t="shared" si="127"/>
        <v>75212.819499999998</v>
      </c>
      <c r="F188" s="3">
        <f t="shared" si="127"/>
        <v>103313.72349999999</v>
      </c>
      <c r="G188" s="3">
        <f t="shared" si="127"/>
        <v>38291.216999999997</v>
      </c>
      <c r="H188" s="3">
        <f t="shared" si="127"/>
        <v>210995.05050000001</v>
      </c>
      <c r="I188" s="3">
        <f t="shared" si="127"/>
        <v>348029.24300000002</v>
      </c>
      <c r="J188" s="3">
        <f t="shared" si="127"/>
        <v>270302.35550000001</v>
      </c>
      <c r="K188" s="3">
        <f t="shared" si="127"/>
        <v>209520.55549999999</v>
      </c>
      <c r="L188" s="5">
        <f t="shared" si="128"/>
        <v>9589851317.9798145</v>
      </c>
      <c r="M188" s="100">
        <f t="shared" si="117"/>
        <v>1.1965383966367091E-9</v>
      </c>
      <c r="N188" s="100">
        <f t="shared" si="118"/>
        <v>1.3845734891745008E-10</v>
      </c>
      <c r="O188" s="100">
        <f t="shared" si="119"/>
        <v>2.0181909404281692E-10</v>
      </c>
      <c r="P188" s="100">
        <f t="shared" si="120"/>
        <v>7.8429599173227041E-11</v>
      </c>
      <c r="Q188" s="100">
        <f t="shared" si="121"/>
        <v>1.0773235170632857E-10</v>
      </c>
      <c r="R188" s="100">
        <f t="shared" si="122"/>
        <v>3.9928895381525451E-11</v>
      </c>
      <c r="S188" s="100">
        <f t="shared" si="123"/>
        <v>2.2001910509750006E-10</v>
      </c>
      <c r="T188" s="100">
        <f t="shared" si="124"/>
        <v>3.6291411770637901E-10</v>
      </c>
      <c r="U188" s="100">
        <f t="shared" si="125"/>
        <v>2.8186292627208482E-10</v>
      </c>
      <c r="V188" s="100">
        <f t="shared" si="126"/>
        <v>2.1848154736995164E-10</v>
      </c>
    </row>
    <row r="189" spans="1:28" x14ac:dyDescent="0.25">
      <c r="A189" s="26">
        <v>1999</v>
      </c>
      <c r="B189" s="3">
        <f t="shared" si="127"/>
        <v>858550.95699999994</v>
      </c>
      <c r="C189" s="3">
        <f t="shared" si="127"/>
        <v>115796.10399999999</v>
      </c>
      <c r="D189" s="3">
        <f t="shared" si="127"/>
        <v>130561.576</v>
      </c>
      <c r="E189" s="3">
        <f t="shared" si="127"/>
        <v>64479.408500000005</v>
      </c>
      <c r="F189" s="3">
        <f t="shared" si="127"/>
        <v>73620.408500000005</v>
      </c>
      <c r="G189" s="3">
        <f t="shared" si="127"/>
        <v>21338.285</v>
      </c>
      <c r="H189" s="3">
        <f t="shared" si="127"/>
        <v>200914.9215</v>
      </c>
      <c r="I189" s="3">
        <f t="shared" si="127"/>
        <v>223058.14599999998</v>
      </c>
      <c r="J189" s="3">
        <f t="shared" si="127"/>
        <v>134005.09299999999</v>
      </c>
      <c r="K189" s="3">
        <f t="shared" si="127"/>
        <v>142651.77049999998</v>
      </c>
      <c r="L189" s="5">
        <f t="shared" si="128"/>
        <v>9576747414.7538052</v>
      </c>
      <c r="M189" s="100">
        <f t="shared" si="117"/>
        <v>8.9649535465175597E-10</v>
      </c>
      <c r="N189" s="100">
        <f t="shared" si="118"/>
        <v>1.2091381236765847E-10</v>
      </c>
      <c r="O189" s="100">
        <f t="shared" si="119"/>
        <v>1.3633185709676192E-10</v>
      </c>
      <c r="P189" s="100">
        <f t="shared" si="120"/>
        <v>6.7329131392422351E-11</v>
      </c>
      <c r="Q189" s="100">
        <f t="shared" si="121"/>
        <v>7.6874125746055919E-11</v>
      </c>
      <c r="R189" s="100">
        <f t="shared" si="122"/>
        <v>2.2281348850369105E-11</v>
      </c>
      <c r="S189" s="100">
        <f t="shared" si="123"/>
        <v>2.0979452918479735E-10</v>
      </c>
      <c r="T189" s="100">
        <f t="shared" si="124"/>
        <v>2.3291639252838565E-10</v>
      </c>
      <c r="U189" s="100">
        <f t="shared" si="125"/>
        <v>1.3992756329101214E-10</v>
      </c>
      <c r="V189" s="100">
        <f t="shared" si="126"/>
        <v>1.4895638813678287E-10</v>
      </c>
    </row>
    <row r="190" spans="1:28" x14ac:dyDescent="0.25">
      <c r="A190" s="26">
        <v>2000</v>
      </c>
      <c r="B190" s="3">
        <f t="shared" si="127"/>
        <v>782741.21950000001</v>
      </c>
      <c r="C190" s="3">
        <f t="shared" si="127"/>
        <v>116149.622</v>
      </c>
      <c r="D190" s="3">
        <f t="shared" si="127"/>
        <v>131090.27350000001</v>
      </c>
      <c r="E190" s="3">
        <f t="shared" si="127"/>
        <v>76772.98</v>
      </c>
      <c r="F190" s="3">
        <f t="shared" si="127"/>
        <v>80630.798500000004</v>
      </c>
      <c r="G190" s="3">
        <f t="shared" si="127"/>
        <v>26848.096999999998</v>
      </c>
      <c r="H190" s="3">
        <f t="shared" si="127"/>
        <v>231755.3995</v>
      </c>
      <c r="I190" s="3">
        <f t="shared" si="127"/>
        <v>185542.42499999999</v>
      </c>
      <c r="J190" s="3">
        <f t="shared" si="127"/>
        <v>74210.039000000004</v>
      </c>
      <c r="K190" s="3">
        <f t="shared" si="127"/>
        <v>172608.12599999999</v>
      </c>
      <c r="L190" s="5">
        <f t="shared" si="128"/>
        <v>8899098560.6775208</v>
      </c>
      <c r="M190" s="100">
        <f t="shared" si="117"/>
        <v>8.7957360418357597E-10</v>
      </c>
      <c r="N190" s="100">
        <f t="shared" si="118"/>
        <v>1.3051841285726485E-10</v>
      </c>
      <c r="O190" s="100">
        <f t="shared" si="119"/>
        <v>1.4730736220772865E-10</v>
      </c>
      <c r="P190" s="100">
        <f t="shared" si="120"/>
        <v>8.6270513217189255E-11</v>
      </c>
      <c r="Q190" s="100">
        <f t="shared" si="121"/>
        <v>9.0605579823875197E-11</v>
      </c>
      <c r="R190" s="100">
        <f t="shared" si="122"/>
        <v>3.0169456846599925E-11</v>
      </c>
      <c r="S190" s="100">
        <f t="shared" si="123"/>
        <v>2.6042570258077422E-10</v>
      </c>
      <c r="T190" s="100">
        <f t="shared" si="124"/>
        <v>2.0849575238986225E-10</v>
      </c>
      <c r="U190" s="100">
        <f t="shared" si="125"/>
        <v>8.3390512526641941E-11</v>
      </c>
      <c r="V190" s="100">
        <f t="shared" si="126"/>
        <v>1.9396136004460512E-10</v>
      </c>
    </row>
    <row r="191" spans="1:28" x14ac:dyDescent="0.25">
      <c r="A191" s="26">
        <v>2001</v>
      </c>
      <c r="B191" s="3">
        <f t="shared" si="127"/>
        <v>740416.44</v>
      </c>
      <c r="C191" s="3">
        <f t="shared" si="127"/>
        <v>108208.70300000001</v>
      </c>
      <c r="D191" s="3">
        <f t="shared" si="127"/>
        <v>119718.45049999999</v>
      </c>
      <c r="E191" s="3">
        <f t="shared" si="127"/>
        <v>80897.429999999993</v>
      </c>
      <c r="F191" s="3">
        <f t="shared" si="127"/>
        <v>84571.588999999993</v>
      </c>
      <c r="G191" s="3">
        <f t="shared" si="127"/>
        <v>31407.134999999998</v>
      </c>
      <c r="H191" s="3">
        <f t="shared" si="127"/>
        <v>247445.1655</v>
      </c>
      <c r="I191" s="3">
        <f t="shared" si="127"/>
        <v>264525.22849999997</v>
      </c>
      <c r="J191" s="3">
        <f t="shared" si="127"/>
        <v>88189.277499999997</v>
      </c>
      <c r="K191" s="3">
        <f t="shared" si="127"/>
        <v>186499.95549999998</v>
      </c>
      <c r="L191" s="5">
        <f t="shared" si="128"/>
        <v>9000492533.9822655</v>
      </c>
      <c r="M191" s="100">
        <f t="shared" si="117"/>
        <v>8.2263991354304574E-10</v>
      </c>
      <c r="N191" s="100">
        <f t="shared" si="118"/>
        <v>1.2022531277199238E-10</v>
      </c>
      <c r="O191" s="100">
        <f t="shared" si="119"/>
        <v>1.3301322127427019E-10</v>
      </c>
      <c r="P191" s="100">
        <f t="shared" si="120"/>
        <v>8.9881114499638339E-11</v>
      </c>
      <c r="Q191" s="100">
        <f t="shared" si="121"/>
        <v>9.396328998739951E-11</v>
      </c>
      <c r="R191" s="100">
        <f t="shared" si="122"/>
        <v>3.4894907008054501E-11</v>
      </c>
      <c r="S191" s="100">
        <f t="shared" si="123"/>
        <v>2.749240272860023E-10</v>
      </c>
      <c r="T191" s="100">
        <f t="shared" si="124"/>
        <v>2.9390083653895426E-10</v>
      </c>
      <c r="U191" s="100">
        <f t="shared" si="125"/>
        <v>9.7982723908755545E-11</v>
      </c>
      <c r="V191" s="100">
        <f t="shared" si="126"/>
        <v>2.072108329581416E-10</v>
      </c>
    </row>
    <row r="192" spans="1:28" x14ac:dyDescent="0.25">
      <c r="A192" s="26">
        <v>2002</v>
      </c>
      <c r="B192" s="3">
        <f t="shared" si="127"/>
        <v>675043.94649999996</v>
      </c>
      <c r="C192" s="3">
        <f t="shared" si="127"/>
        <v>111296.66</v>
      </c>
      <c r="D192" s="3">
        <f t="shared" si="127"/>
        <v>114843.0965</v>
      </c>
      <c r="E192" s="3">
        <f t="shared" si="127"/>
        <v>74652.727500000008</v>
      </c>
      <c r="F192" s="3">
        <f t="shared" si="127"/>
        <v>77802.970499999996</v>
      </c>
      <c r="G192" s="3">
        <f t="shared" si="127"/>
        <v>36841.351999999999</v>
      </c>
      <c r="H192" s="3">
        <f t="shared" si="127"/>
        <v>256329.39</v>
      </c>
      <c r="I192" s="3">
        <f t="shared" si="127"/>
        <v>204685.23799999998</v>
      </c>
      <c r="J192" s="3">
        <f t="shared" si="127"/>
        <v>67826.908500000005</v>
      </c>
      <c r="K192" s="3">
        <f t="shared" si="127"/>
        <v>129540.6125</v>
      </c>
      <c r="L192" s="5">
        <f t="shared" si="128"/>
        <v>9810780862.3137131</v>
      </c>
      <c r="M192" s="100">
        <f t="shared" si="117"/>
        <v>6.8806342326231693E-10</v>
      </c>
      <c r="N192" s="100">
        <f t="shared" si="118"/>
        <v>1.1344322288098941E-10</v>
      </c>
      <c r="O192" s="100">
        <f t="shared" si="119"/>
        <v>1.1705805899828867E-10</v>
      </c>
      <c r="P192" s="100">
        <f t="shared" si="120"/>
        <v>7.6092544057083722E-11</v>
      </c>
      <c r="Q192" s="100">
        <f t="shared" si="121"/>
        <v>7.9303545346594801E-11</v>
      </c>
      <c r="R192" s="100">
        <f t="shared" si="122"/>
        <v>3.7551905925775175E-11</v>
      </c>
      <c r="S192" s="100">
        <f t="shared" si="123"/>
        <v>2.6127317855466692E-10</v>
      </c>
      <c r="T192" s="100">
        <f t="shared" si="124"/>
        <v>2.0863297312679788E-10</v>
      </c>
      <c r="U192" s="100">
        <f t="shared" si="125"/>
        <v>6.9135076455070397E-11</v>
      </c>
      <c r="V192" s="100">
        <f t="shared" si="126"/>
        <v>1.3203904390282136E-10</v>
      </c>
    </row>
    <row r="193" spans="1:22" x14ac:dyDescent="0.25">
      <c r="A193" s="26">
        <v>2003</v>
      </c>
      <c r="B193" s="3">
        <f t="shared" si="127"/>
        <v>762968.58350000007</v>
      </c>
      <c r="C193" s="3">
        <f t="shared" si="127"/>
        <v>123216.406</v>
      </c>
      <c r="D193" s="3">
        <f t="shared" si="127"/>
        <v>119610.97349999999</v>
      </c>
      <c r="E193" s="3">
        <f t="shared" si="127"/>
        <v>75486.067500000005</v>
      </c>
      <c r="F193" s="3">
        <f t="shared" si="127"/>
        <v>90737.753500000006</v>
      </c>
      <c r="G193" s="3">
        <f t="shared" si="127"/>
        <v>30931.041499999999</v>
      </c>
      <c r="H193" s="3">
        <f t="shared" si="127"/>
        <v>299281.83149999997</v>
      </c>
      <c r="I193" s="3">
        <f t="shared" si="127"/>
        <v>250241.34450000001</v>
      </c>
      <c r="J193" s="3">
        <f t="shared" si="127"/>
        <v>102196.9525</v>
      </c>
      <c r="K193" s="3">
        <f t="shared" si="127"/>
        <v>194882.47399999999</v>
      </c>
      <c r="L193" s="5">
        <f t="shared" si="128"/>
        <v>11945411092.672791</v>
      </c>
      <c r="M193" s="100">
        <f t="shared" si="117"/>
        <v>6.387127053065576E-10</v>
      </c>
      <c r="N193" s="100">
        <f t="shared" si="118"/>
        <v>1.0314957354257976E-10</v>
      </c>
      <c r="O193" s="100">
        <f t="shared" si="119"/>
        <v>1.0013131617828399E-10</v>
      </c>
      <c r="P193" s="100">
        <f t="shared" si="120"/>
        <v>6.3192523818876772E-11</v>
      </c>
      <c r="Q193" s="100">
        <f t="shared" si="121"/>
        <v>7.5960343931283981E-11</v>
      </c>
      <c r="R193" s="100">
        <f t="shared" si="122"/>
        <v>2.5893660134453494E-11</v>
      </c>
      <c r="S193" s="100">
        <f t="shared" si="123"/>
        <v>2.5054125737336642E-10</v>
      </c>
      <c r="T193" s="100">
        <f t="shared" si="124"/>
        <v>2.0948742789898277E-10</v>
      </c>
      <c r="U193" s="100">
        <f t="shared" si="125"/>
        <v>8.5553315584665563E-11</v>
      </c>
      <c r="V193" s="100">
        <f t="shared" si="126"/>
        <v>1.6314421704543865E-10</v>
      </c>
    </row>
    <row r="194" spans="1:22" x14ac:dyDescent="0.25">
      <c r="A194" s="26">
        <v>2004</v>
      </c>
      <c r="B194" s="3">
        <f t="shared" si="127"/>
        <v>876460.82550000004</v>
      </c>
      <c r="C194" s="3">
        <f t="shared" si="127"/>
        <v>159538.9325</v>
      </c>
      <c r="D194" s="3">
        <f t="shared" si="127"/>
        <v>153755.22</v>
      </c>
      <c r="E194" s="3">
        <f t="shared" si="127"/>
        <v>76140.081999999995</v>
      </c>
      <c r="F194" s="3">
        <f t="shared" si="127"/>
        <v>104891.69100000001</v>
      </c>
      <c r="G194" s="3">
        <f t="shared" si="127"/>
        <v>57010.245999999999</v>
      </c>
      <c r="H194" s="3">
        <f t="shared" si="127"/>
        <v>365100.71049999999</v>
      </c>
      <c r="I194" s="3">
        <f t="shared" si="127"/>
        <v>286385.85449999996</v>
      </c>
      <c r="J194" s="3">
        <f t="shared" si="127"/>
        <v>121517.7945</v>
      </c>
      <c r="K194" s="3">
        <f t="shared" si="127"/>
        <v>148791.78199999998</v>
      </c>
      <c r="L194" s="5">
        <f t="shared" si="128"/>
        <v>13795083011.582952</v>
      </c>
      <c r="M194" s="100">
        <f t="shared" si="117"/>
        <v>6.353429151271401E-10</v>
      </c>
      <c r="N194" s="100">
        <f t="shared" si="118"/>
        <v>1.1564912829161243E-10</v>
      </c>
      <c r="O194" s="100">
        <f t="shared" si="119"/>
        <v>1.1145653844264686E-10</v>
      </c>
      <c r="P194" s="100">
        <f t="shared" si="120"/>
        <v>5.5193638150687071E-11</v>
      </c>
      <c r="Q194" s="100">
        <f t="shared" si="121"/>
        <v>7.6035563477166731E-11</v>
      </c>
      <c r="R194" s="100">
        <f t="shared" si="122"/>
        <v>4.1326497239727884E-11</v>
      </c>
      <c r="S194" s="100">
        <f t="shared" si="123"/>
        <v>2.6466003154417087E-10</v>
      </c>
      <c r="T194" s="100">
        <f t="shared" si="124"/>
        <v>2.0759995011232474E-10</v>
      </c>
      <c r="U194" s="100">
        <f t="shared" si="125"/>
        <v>8.8087758803602968E-11</v>
      </c>
      <c r="V194" s="100">
        <f t="shared" si="126"/>
        <v>1.0785856226821391E-10</v>
      </c>
    </row>
    <row r="195" spans="1:22" x14ac:dyDescent="0.25">
      <c r="A195" s="26">
        <v>2005</v>
      </c>
      <c r="B195" s="3">
        <f t="shared" si="127"/>
        <v>1109994.1569999999</v>
      </c>
      <c r="C195" s="3">
        <f t="shared" si="127"/>
        <v>189703.84649999999</v>
      </c>
      <c r="D195" s="3">
        <f t="shared" si="127"/>
        <v>183495.75349999999</v>
      </c>
      <c r="E195" s="3">
        <f t="shared" si="127"/>
        <v>69661.530499999993</v>
      </c>
      <c r="F195" s="3">
        <f t="shared" si="127"/>
        <v>138755.538</v>
      </c>
      <c r="G195" s="3">
        <f t="shared" si="127"/>
        <v>56985.503499999999</v>
      </c>
      <c r="H195" s="3">
        <f t="shared" si="127"/>
        <v>393644.38899999997</v>
      </c>
      <c r="I195" s="3">
        <f t="shared" si="127"/>
        <v>318996.18050000002</v>
      </c>
      <c r="J195" s="3">
        <f t="shared" si="127"/>
        <v>260865.04499999998</v>
      </c>
      <c r="K195" s="3">
        <f t="shared" si="127"/>
        <v>146259.14800000002</v>
      </c>
      <c r="L195" s="5">
        <f t="shared" si="128"/>
        <v>14426312876.484968</v>
      </c>
      <c r="M195" s="100">
        <f t="shared" si="117"/>
        <v>7.694233214706588E-10</v>
      </c>
      <c r="N195" s="100">
        <f t="shared" si="118"/>
        <v>1.314984973112701E-10</v>
      </c>
      <c r="O195" s="100">
        <f t="shared" si="119"/>
        <v>1.2719518498666411E-10</v>
      </c>
      <c r="P195" s="100">
        <f t="shared" si="120"/>
        <v>4.8287827316950105E-11</v>
      </c>
      <c r="Q195" s="100">
        <f t="shared" si="121"/>
        <v>9.6182260282301851E-11</v>
      </c>
      <c r="R195" s="100">
        <f t="shared" si="122"/>
        <v>3.9501086651799252E-11</v>
      </c>
      <c r="S195" s="100">
        <f t="shared" si="123"/>
        <v>2.7286555641091366E-10</v>
      </c>
      <c r="T195" s="100">
        <f t="shared" si="124"/>
        <v>2.2112107454702922E-10</v>
      </c>
      <c r="U195" s="100">
        <f t="shared" si="125"/>
        <v>1.8082586121171167E-10</v>
      </c>
      <c r="V195" s="100">
        <f t="shared" si="126"/>
        <v>1.0138359624683023E-10</v>
      </c>
    </row>
    <row r="196" spans="1:22" x14ac:dyDescent="0.25">
      <c r="A196" s="26">
        <v>2006</v>
      </c>
      <c r="B196" s="3">
        <f t="shared" si="127"/>
        <v>1285900.8315000001</v>
      </c>
      <c r="C196" s="3">
        <f t="shared" si="127"/>
        <v>219162.4155</v>
      </c>
      <c r="D196" s="3">
        <f t="shared" si="127"/>
        <v>265663.32750000001</v>
      </c>
      <c r="E196" s="3">
        <f t="shared" si="127"/>
        <v>84312.049499999994</v>
      </c>
      <c r="F196" s="3">
        <f t="shared" si="127"/>
        <v>150841.25099999999</v>
      </c>
      <c r="G196" s="3">
        <f t="shared" si="127"/>
        <v>75806.739500000011</v>
      </c>
      <c r="H196" s="3">
        <f t="shared" si="127"/>
        <v>514894.31850000005</v>
      </c>
      <c r="I196" s="3">
        <f t="shared" si="127"/>
        <v>401477.7855</v>
      </c>
      <c r="J196" s="3">
        <f t="shared" si="127"/>
        <v>231446.693</v>
      </c>
      <c r="K196" s="3">
        <f t="shared" si="127"/>
        <v>258676.76749999999</v>
      </c>
      <c r="L196" s="5">
        <f t="shared" si="128"/>
        <v>15388308306.70085</v>
      </c>
      <c r="M196" s="100">
        <f t="shared" si="117"/>
        <v>8.3563495471432272E-10</v>
      </c>
      <c r="N196" s="100">
        <f t="shared" si="118"/>
        <v>1.424213832553417E-10</v>
      </c>
      <c r="O196" s="100">
        <f t="shared" si="119"/>
        <v>1.7263972244714953E-10</v>
      </c>
      <c r="P196" s="100">
        <f t="shared" si="120"/>
        <v>5.4789680463632415E-11</v>
      </c>
      <c r="Q196" s="100">
        <f t="shared" si="121"/>
        <v>9.8023283647310372E-11</v>
      </c>
      <c r="R196" s="100">
        <f t="shared" si="122"/>
        <v>4.9262555694305855E-11</v>
      </c>
      <c r="S196" s="100">
        <f t="shared" si="123"/>
        <v>3.3460098942506173E-10</v>
      </c>
      <c r="T196" s="100">
        <f t="shared" si="124"/>
        <v>2.6089793465157974E-10</v>
      </c>
      <c r="U196" s="100">
        <f t="shared" si="125"/>
        <v>1.5040424742414107E-10</v>
      </c>
      <c r="V196" s="100">
        <f t="shared" si="126"/>
        <v>1.6809954827026634E-10</v>
      </c>
    </row>
    <row r="197" spans="1:22" x14ac:dyDescent="0.25">
      <c r="A197" s="26">
        <v>2007</v>
      </c>
      <c r="B197" s="3">
        <f t="shared" si="127"/>
        <v>1590893.4995000002</v>
      </c>
      <c r="C197" s="3">
        <f t="shared" si="127"/>
        <v>308899.41649999999</v>
      </c>
      <c r="D197" s="3">
        <f t="shared" si="127"/>
        <v>274255.64149999997</v>
      </c>
      <c r="E197" s="3">
        <f t="shared" si="127"/>
        <v>100178.04300000001</v>
      </c>
      <c r="F197" s="3">
        <f t="shared" si="127"/>
        <v>187340.66099999999</v>
      </c>
      <c r="G197" s="3">
        <f t="shared" si="127"/>
        <v>110818.75900000001</v>
      </c>
      <c r="H197" s="3">
        <f t="shared" si="127"/>
        <v>681183.29749999999</v>
      </c>
      <c r="I197" s="3">
        <f t="shared" si="127"/>
        <v>585706.09299999999</v>
      </c>
      <c r="J197" s="3">
        <f t="shared" si="127"/>
        <v>209822.03700000001</v>
      </c>
      <c r="K197" s="3">
        <f t="shared" si="127"/>
        <v>260136.041</v>
      </c>
      <c r="L197" s="5">
        <f t="shared" si="128"/>
        <v>17780815715.073456</v>
      </c>
      <c r="M197" s="100">
        <f t="shared" si="117"/>
        <v>8.9472469935748832E-10</v>
      </c>
      <c r="N197" s="100">
        <f t="shared" si="118"/>
        <v>1.7372623475206174E-10</v>
      </c>
      <c r="O197" s="100">
        <f t="shared" si="119"/>
        <v>1.5424244078268203E-10</v>
      </c>
      <c r="P197" s="100">
        <f t="shared" si="120"/>
        <v>5.6340521495352638E-11</v>
      </c>
      <c r="Q197" s="100">
        <f t="shared" si="121"/>
        <v>1.0536111728619086E-10</v>
      </c>
      <c r="R197" s="100">
        <f t="shared" si="122"/>
        <v>6.23249016107033E-11</v>
      </c>
      <c r="S197" s="100">
        <f t="shared" si="123"/>
        <v>3.8310013916995698E-10</v>
      </c>
      <c r="T197" s="100">
        <f t="shared" si="124"/>
        <v>3.294033875529542E-10</v>
      </c>
      <c r="U197" s="100">
        <f t="shared" si="125"/>
        <v>1.1800473069529993E-10</v>
      </c>
      <c r="V197" s="100">
        <f t="shared" si="126"/>
        <v>1.4630152247710045E-10</v>
      </c>
    </row>
    <row r="198" spans="1:22" x14ac:dyDescent="0.25">
      <c r="A198" s="26">
        <v>2008</v>
      </c>
      <c r="B198" s="3">
        <f t="shared" si="127"/>
        <v>1894247.9424999999</v>
      </c>
      <c r="C198" s="3">
        <f t="shared" si="127"/>
        <v>342557.52549999999</v>
      </c>
      <c r="D198" s="3">
        <f t="shared" si="127"/>
        <v>312838.84250000003</v>
      </c>
      <c r="E198" s="3">
        <f t="shared" si="127"/>
        <v>101353.3725</v>
      </c>
      <c r="F198" s="3">
        <f t="shared" si="127"/>
        <v>210428.0405</v>
      </c>
      <c r="G198" s="3">
        <f t="shared" si="127"/>
        <v>135729.28100000002</v>
      </c>
      <c r="H198" s="3">
        <f t="shared" si="127"/>
        <v>567253.77300000004</v>
      </c>
      <c r="I198" s="3">
        <f t="shared" si="127"/>
        <v>629341.76399999997</v>
      </c>
      <c r="J198" s="3">
        <f t="shared" si="127"/>
        <v>276317.64599999995</v>
      </c>
      <c r="K198" s="3">
        <f t="shared" si="127"/>
        <v>607744.99300000002</v>
      </c>
      <c r="L198" s="5">
        <f t="shared" si="128"/>
        <v>19116323323.698418</v>
      </c>
      <c r="M198" s="100">
        <f t="shared" si="117"/>
        <v>9.9090599715464615E-10</v>
      </c>
      <c r="N198" s="100">
        <f t="shared" si="118"/>
        <v>1.7919634424436264E-10</v>
      </c>
      <c r="O198" s="100">
        <f t="shared" si="119"/>
        <v>1.6365011053782249E-10</v>
      </c>
      <c r="P198" s="100">
        <f t="shared" si="120"/>
        <v>5.3019281366910488E-11</v>
      </c>
      <c r="Q198" s="100">
        <f t="shared" si="121"/>
        <v>1.1007767390036417E-10</v>
      </c>
      <c r="R198" s="100">
        <f t="shared" si="122"/>
        <v>7.1001770948149355E-11</v>
      </c>
      <c r="S198" s="100">
        <f t="shared" si="123"/>
        <v>2.9673790477103835E-10</v>
      </c>
      <c r="T198" s="100">
        <f t="shared" si="124"/>
        <v>3.2921694896204641E-10</v>
      </c>
      <c r="U198" s="100">
        <f t="shared" si="125"/>
        <v>1.4454539260562216E-10</v>
      </c>
      <c r="V198" s="100">
        <f t="shared" si="126"/>
        <v>3.1791939417899539E-10</v>
      </c>
    </row>
    <row r="199" spans="1:22" x14ac:dyDescent="0.25">
      <c r="A199" s="26">
        <v>2009</v>
      </c>
      <c r="B199" s="3">
        <f t="shared" si="127"/>
        <v>2050728.1645</v>
      </c>
      <c r="C199" s="3">
        <f t="shared" si="127"/>
        <v>224927.76850000001</v>
      </c>
      <c r="D199" s="3">
        <f t="shared" si="127"/>
        <v>197330.48349999997</v>
      </c>
      <c r="E199" s="3">
        <f t="shared" si="127"/>
        <v>81848.77900000001</v>
      </c>
      <c r="F199" s="3">
        <f t="shared" si="127"/>
        <v>162278.4345</v>
      </c>
      <c r="G199" s="3">
        <f t="shared" si="127"/>
        <v>101811.9295</v>
      </c>
      <c r="H199" s="3">
        <f t="shared" si="127"/>
        <v>481825.44750000001</v>
      </c>
      <c r="I199" s="3">
        <f t="shared" si="127"/>
        <v>560819.07650000008</v>
      </c>
      <c r="J199" s="3">
        <f t="shared" si="127"/>
        <v>180427.98300000001</v>
      </c>
      <c r="K199" s="3">
        <f t="shared" si="127"/>
        <v>893443.10900000005</v>
      </c>
      <c r="L199" s="5">
        <f t="shared" si="128"/>
        <v>17078416415.530706</v>
      </c>
      <c r="M199" s="100">
        <f t="shared" si="117"/>
        <v>1.200771848281622E-9</v>
      </c>
      <c r="N199" s="100">
        <f t="shared" si="118"/>
        <v>1.3170294190476352E-10</v>
      </c>
      <c r="O199" s="100">
        <f t="shared" si="119"/>
        <v>1.1554378268968329E-10</v>
      </c>
      <c r="P199" s="100">
        <f t="shared" si="120"/>
        <v>4.7925274222479242E-11</v>
      </c>
      <c r="Q199" s="100">
        <f t="shared" si="121"/>
        <v>9.5019602843521166E-11</v>
      </c>
      <c r="R199" s="100">
        <f t="shared" si="122"/>
        <v>5.9614385211625739E-11</v>
      </c>
      <c r="S199" s="100">
        <f t="shared" si="123"/>
        <v>2.8212536559410704E-10</v>
      </c>
      <c r="T199" s="100">
        <f t="shared" si="124"/>
        <v>3.2837885132605417E-10</v>
      </c>
      <c r="U199" s="100">
        <f t="shared" si="125"/>
        <v>1.0564678750655306E-10</v>
      </c>
      <c r="V199" s="100">
        <f t="shared" si="126"/>
        <v>5.2314165860689764E-10</v>
      </c>
    </row>
    <row r="200" spans="1:22" x14ac:dyDescent="0.25">
      <c r="A200" s="26">
        <v>2010</v>
      </c>
      <c r="B200" s="3">
        <f t="shared" si="127"/>
        <v>2066061.1410000001</v>
      </c>
      <c r="C200" s="3">
        <f t="shared" si="127"/>
        <v>220541.079</v>
      </c>
      <c r="D200" s="3">
        <f t="shared" si="127"/>
        <v>297604.00449999998</v>
      </c>
      <c r="E200" s="3">
        <f t="shared" si="127"/>
        <v>97565.263999999996</v>
      </c>
      <c r="F200" s="3">
        <f t="shared" si="127"/>
        <v>202557.315</v>
      </c>
      <c r="G200" s="3">
        <f t="shared" si="127"/>
        <v>144706.815</v>
      </c>
      <c r="H200" s="3">
        <f t="shared" si="127"/>
        <v>581667.70699999994</v>
      </c>
      <c r="I200" s="3">
        <f t="shared" si="127"/>
        <v>609158.79700000002</v>
      </c>
      <c r="J200" s="3">
        <f t="shared" si="127"/>
        <v>257062.492</v>
      </c>
      <c r="K200" s="3">
        <f t="shared" si="127"/>
        <v>858434.72100000002</v>
      </c>
      <c r="L200" s="5">
        <f t="shared" si="128"/>
        <v>16975514981.942307</v>
      </c>
      <c r="M200" s="100">
        <f t="shared" si="117"/>
        <v>1.2170830417797465E-9</v>
      </c>
      <c r="N200" s="100">
        <f t="shared" si="118"/>
        <v>1.2991716553789409E-10</v>
      </c>
      <c r="O200" s="100">
        <f t="shared" si="119"/>
        <v>1.7531368256961632E-10</v>
      </c>
      <c r="P200" s="100">
        <f t="shared" si="120"/>
        <v>5.7474111450394865E-11</v>
      </c>
      <c r="Q200" s="100">
        <f t="shared" si="121"/>
        <v>1.1932322242681309E-10</v>
      </c>
      <c r="R200" s="100">
        <f t="shared" si="122"/>
        <v>8.5244433028353956E-11</v>
      </c>
      <c r="S200" s="100">
        <f t="shared" si="123"/>
        <v>3.4265099327987904E-10</v>
      </c>
      <c r="T200" s="100">
        <f t="shared" si="124"/>
        <v>3.5884554763021459E-10</v>
      </c>
      <c r="U200" s="100">
        <f t="shared" si="125"/>
        <v>1.5143133641215012E-10</v>
      </c>
      <c r="V200" s="100">
        <f t="shared" si="126"/>
        <v>5.0568994337618594E-10</v>
      </c>
    </row>
    <row r="201" spans="1:22" x14ac:dyDescent="0.25">
      <c r="A201" s="26">
        <v>2011</v>
      </c>
      <c r="B201" s="3">
        <f t="shared" si="127"/>
        <v>3877847.0959999999</v>
      </c>
      <c r="C201" s="3">
        <f t="shared" si="127"/>
        <v>337801.3615</v>
      </c>
      <c r="D201" s="3">
        <f t="shared" si="127"/>
        <v>423399.09400000004</v>
      </c>
      <c r="E201" s="3">
        <f t="shared" si="127"/>
        <v>121059.698</v>
      </c>
      <c r="F201" s="3">
        <f t="shared" si="127"/>
        <v>249479.5025</v>
      </c>
      <c r="G201" s="3">
        <f t="shared" si="127"/>
        <v>236848.3155</v>
      </c>
      <c r="H201" s="3">
        <f t="shared" si="127"/>
        <v>684045.4915</v>
      </c>
      <c r="I201" s="3">
        <f t="shared" si="127"/>
        <v>838075.74250000005</v>
      </c>
      <c r="J201" s="3">
        <f t="shared" si="127"/>
        <v>260967.14600000001</v>
      </c>
      <c r="K201" s="3">
        <f t="shared" si="127"/>
        <v>1199960.5954999998</v>
      </c>
      <c r="L201" s="5">
        <f t="shared" si="128"/>
        <v>18336368276.396313</v>
      </c>
      <c r="M201" s="100">
        <f t="shared" si="117"/>
        <v>2.1148392296373109E-9</v>
      </c>
      <c r="N201" s="100">
        <f t="shared" si="118"/>
        <v>1.8422479108626893E-10</v>
      </c>
      <c r="O201" s="100">
        <f t="shared" si="119"/>
        <v>2.309067355202639E-10</v>
      </c>
      <c r="P201" s="100">
        <f t="shared" si="120"/>
        <v>6.6021633169222181E-11</v>
      </c>
      <c r="Q201" s="100">
        <f t="shared" si="121"/>
        <v>1.3605720540699719E-10</v>
      </c>
      <c r="R201" s="100">
        <f t="shared" si="122"/>
        <v>1.2916860739805579E-10</v>
      </c>
      <c r="S201" s="100">
        <f t="shared" si="123"/>
        <v>3.7305396640650204E-10</v>
      </c>
      <c r="T201" s="100">
        <f t="shared" si="124"/>
        <v>4.5705656096514054E-10</v>
      </c>
      <c r="U201" s="100">
        <f t="shared" si="125"/>
        <v>1.4232215565605366E-10</v>
      </c>
      <c r="V201" s="100">
        <f t="shared" si="126"/>
        <v>6.5441562768166149E-10</v>
      </c>
    </row>
    <row r="202" spans="1:22" x14ac:dyDescent="0.25">
      <c r="A202" s="26">
        <v>2012</v>
      </c>
      <c r="B202" s="3">
        <f t="shared" si="127"/>
        <v>4061171.7209999999</v>
      </c>
      <c r="C202" s="3">
        <f t="shared" si="127"/>
        <v>332735.95150000002</v>
      </c>
      <c r="D202" s="3">
        <f t="shared" si="127"/>
        <v>435272.05349999998</v>
      </c>
      <c r="E202" s="3">
        <f t="shared" si="127"/>
        <v>106845.4955</v>
      </c>
      <c r="F202" s="3">
        <f t="shared" si="127"/>
        <v>292500.46549999999</v>
      </c>
      <c r="G202" s="3">
        <f t="shared" si="127"/>
        <v>218830.122</v>
      </c>
      <c r="H202" s="3">
        <f t="shared" si="127"/>
        <v>692586.53799999994</v>
      </c>
      <c r="I202" s="3">
        <f t="shared" si="127"/>
        <v>903995.07499999995</v>
      </c>
      <c r="J202" s="3">
        <f t="shared" si="127"/>
        <v>236741.5595</v>
      </c>
      <c r="K202" s="3">
        <f t="shared" si="127"/>
        <v>924720.38049999997</v>
      </c>
      <c r="L202" s="5">
        <f t="shared" si="128"/>
        <v>17272908797.234131</v>
      </c>
      <c r="M202" s="100">
        <f t="shared" si="117"/>
        <v>2.3511799712914049E-9</v>
      </c>
      <c r="N202" s="100">
        <f t="shared" si="118"/>
        <v>1.9263457904280732E-10</v>
      </c>
      <c r="O202" s="100">
        <f t="shared" si="119"/>
        <v>2.5199696160596822E-10</v>
      </c>
      <c r="P202" s="100">
        <f t="shared" si="120"/>
        <v>6.1857268369939475E-11</v>
      </c>
      <c r="Q202" s="100">
        <f t="shared" si="121"/>
        <v>1.6934059510974631E-10</v>
      </c>
      <c r="R202" s="100">
        <f t="shared" si="122"/>
        <v>1.2668979184041126E-10</v>
      </c>
      <c r="S202" s="100">
        <f t="shared" si="123"/>
        <v>4.0096693969165295E-10</v>
      </c>
      <c r="T202" s="100">
        <f t="shared" si="124"/>
        <v>5.2336006958176863E-10</v>
      </c>
      <c r="U202" s="100">
        <f t="shared" si="125"/>
        <v>1.3705946246755431E-10</v>
      </c>
      <c r="V202" s="100">
        <f t="shared" si="126"/>
        <v>5.353588045622479E-10</v>
      </c>
    </row>
    <row r="203" spans="1:22" x14ac:dyDescent="0.25">
      <c r="A203" s="26">
        <v>2013</v>
      </c>
      <c r="B203" s="3">
        <f t="shared" si="127"/>
        <v>4189700.0644999999</v>
      </c>
      <c r="C203" s="3">
        <f t="shared" si="127"/>
        <v>350538.91450000001</v>
      </c>
      <c r="D203" s="3">
        <f t="shared" si="127"/>
        <v>502571.9865</v>
      </c>
      <c r="E203" s="3">
        <f t="shared" si="127"/>
        <v>110172.3305</v>
      </c>
      <c r="F203" s="3">
        <f t="shared" si="127"/>
        <v>329040.7745</v>
      </c>
      <c r="G203" s="3">
        <f t="shared" si="127"/>
        <v>227889.96550000002</v>
      </c>
      <c r="H203" s="3">
        <f t="shared" si="127"/>
        <v>545741.49049999996</v>
      </c>
      <c r="I203" s="3">
        <f t="shared" si="127"/>
        <v>922219.5405</v>
      </c>
      <c r="J203" s="3">
        <f t="shared" si="127"/>
        <v>294466.79849999998</v>
      </c>
      <c r="K203" s="3">
        <f t="shared" si="127"/>
        <v>1140398.5164999999</v>
      </c>
      <c r="L203" s="5">
        <f t="shared" si="128"/>
        <v>18005490572.832581</v>
      </c>
      <c r="M203" s="100">
        <f t="shared" si="117"/>
        <v>2.3269013679758274E-9</v>
      </c>
      <c r="N203" s="100">
        <f t="shared" si="118"/>
        <v>1.9468445643403209E-10</v>
      </c>
      <c r="O203" s="100">
        <f t="shared" si="119"/>
        <v>2.7912151822083709E-10</v>
      </c>
      <c r="P203" s="100">
        <f t="shared" si="120"/>
        <v>6.1188185933813166E-11</v>
      </c>
      <c r="Q203" s="100">
        <f t="shared" si="121"/>
        <v>1.8274468733246855E-10</v>
      </c>
      <c r="R203" s="100">
        <f t="shared" si="122"/>
        <v>1.2656692944753735E-10</v>
      </c>
      <c r="S203" s="100">
        <f t="shared" si="123"/>
        <v>3.030972626335641E-10</v>
      </c>
      <c r="T203" s="100">
        <f t="shared" si="124"/>
        <v>5.121879555403408E-10</v>
      </c>
      <c r="U203" s="100">
        <f t="shared" si="125"/>
        <v>1.6354278008081796E-10</v>
      </c>
      <c r="V203" s="100">
        <f t="shared" si="126"/>
        <v>6.3336153596430171E-10</v>
      </c>
    </row>
    <row r="204" spans="1:22" x14ac:dyDescent="0.25">
      <c r="A204" s="26">
        <v>2014</v>
      </c>
      <c r="B204" s="3">
        <f t="shared" si="127"/>
        <v>4314021.9035</v>
      </c>
      <c r="C204" s="3">
        <f t="shared" si="127"/>
        <v>407798.196</v>
      </c>
      <c r="D204" s="3">
        <f t="shared" si="127"/>
        <v>405684.82549999998</v>
      </c>
      <c r="E204" s="3">
        <f t="shared" si="127"/>
        <v>130083.96050000002</v>
      </c>
      <c r="F204" s="3">
        <f t="shared" si="127"/>
        <v>337634.55</v>
      </c>
      <c r="G204" s="3">
        <f t="shared" si="127"/>
        <v>233730.06350000002</v>
      </c>
      <c r="H204" s="3">
        <f t="shared" si="127"/>
        <v>528593.93850000005</v>
      </c>
      <c r="I204" s="3">
        <f t="shared" si="127"/>
        <v>910071.43950000009</v>
      </c>
      <c r="J204" s="3">
        <f t="shared" si="127"/>
        <v>277216.42300000001</v>
      </c>
      <c r="K204" s="3">
        <f t="shared" si="127"/>
        <v>1531816.6805</v>
      </c>
      <c r="L204" s="5">
        <f t="shared" si="128"/>
        <v>18573805333.297714</v>
      </c>
      <c r="M204" s="100">
        <f t="shared" si="117"/>
        <v>2.3226376211481812E-9</v>
      </c>
      <c r="N204" s="100">
        <f t="shared" si="118"/>
        <v>2.1955554539431412E-10</v>
      </c>
      <c r="O204" s="100">
        <f t="shared" si="119"/>
        <v>2.1841772228156116E-10</v>
      </c>
      <c r="P204" s="100">
        <f t="shared" si="120"/>
        <v>7.003624629724923E-11</v>
      </c>
      <c r="Q204" s="100">
        <f t="shared" si="121"/>
        <v>1.8177995512568138E-10</v>
      </c>
      <c r="R204" s="100">
        <f t="shared" si="122"/>
        <v>1.2583854482473036E-10</v>
      </c>
      <c r="S204" s="100">
        <f t="shared" si="123"/>
        <v>2.8459108352577423E-10</v>
      </c>
      <c r="T204" s="100">
        <f t="shared" si="124"/>
        <v>4.8997576057744768E-10</v>
      </c>
      <c r="U204" s="100">
        <f t="shared" si="125"/>
        <v>1.492512805133299E-10</v>
      </c>
      <c r="V204" s="100">
        <f t="shared" si="126"/>
        <v>8.2471881933309322E-10</v>
      </c>
    </row>
    <row r="205" spans="1:22" x14ac:dyDescent="0.25">
      <c r="A205" s="26">
        <v>2015</v>
      </c>
      <c r="B205" s="3">
        <f t="shared" si="127"/>
        <v>2609490.949</v>
      </c>
      <c r="C205" s="3">
        <f t="shared" si="127"/>
        <v>399321.47649999999</v>
      </c>
      <c r="D205" s="3">
        <f t="shared" si="127"/>
        <v>480188.29200000002</v>
      </c>
      <c r="E205" s="3">
        <f t="shared" si="127"/>
        <v>107971.386</v>
      </c>
      <c r="F205" s="3">
        <f t="shared" si="127"/>
        <v>280513.10149999999</v>
      </c>
      <c r="G205" s="3">
        <f t="shared" si="127"/>
        <v>213359.8425</v>
      </c>
      <c r="H205" s="3">
        <f t="shared" si="127"/>
        <v>501634.78850000002</v>
      </c>
      <c r="I205" s="3">
        <f t="shared" si="127"/>
        <v>893297.12450000003</v>
      </c>
      <c r="J205" s="3">
        <f t="shared" si="127"/>
        <v>236918.3235</v>
      </c>
      <c r="K205" s="3">
        <f t="shared" si="127"/>
        <v>1396106.3290000001</v>
      </c>
      <c r="L205" s="5">
        <f t="shared" si="128"/>
        <v>16311897169.59499</v>
      </c>
      <c r="M205" s="100">
        <f t="shared" si="117"/>
        <v>1.5997470569297315E-9</v>
      </c>
      <c r="N205" s="100">
        <f t="shared" si="118"/>
        <v>2.4480382162065504E-10</v>
      </c>
      <c r="O205" s="100">
        <f t="shared" si="119"/>
        <v>2.9437918042731425E-10</v>
      </c>
      <c r="P205" s="100">
        <f t="shared" si="120"/>
        <v>6.6191801528307958E-11</v>
      </c>
      <c r="Q205" s="100">
        <f t="shared" si="121"/>
        <v>1.7196840967270816E-10</v>
      </c>
      <c r="R205" s="100">
        <f t="shared" si="122"/>
        <v>1.3080013948205727E-10</v>
      </c>
      <c r="S205" s="100">
        <f t="shared" si="123"/>
        <v>3.075269438523901E-10</v>
      </c>
      <c r="T205" s="100">
        <f t="shared" si="124"/>
        <v>5.4763533340872565E-10</v>
      </c>
      <c r="U205" s="100">
        <f t="shared" si="125"/>
        <v>1.4524265389657461E-10</v>
      </c>
      <c r="V205" s="100">
        <f t="shared" si="126"/>
        <v>8.5588225237363007E-10</v>
      </c>
    </row>
    <row r="206" spans="1:22" x14ac:dyDescent="0.25">
      <c r="A206" t="s">
        <v>41</v>
      </c>
      <c r="B206" s="37"/>
      <c r="C206" s="4"/>
      <c r="D206" s="38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82"/>
      <c r="R206" s="82"/>
      <c r="S206" s="82"/>
      <c r="T206" s="82"/>
      <c r="U206" s="82"/>
      <c r="V206" s="82"/>
    </row>
    <row r="207" spans="1:22" x14ac:dyDescent="0.25">
      <c r="I207" s="39"/>
      <c r="J207" s="39"/>
      <c r="K207" s="39"/>
      <c r="L207" s="39"/>
      <c r="M207" s="39"/>
      <c r="N207" s="39"/>
      <c r="O207" s="39"/>
      <c r="P207" s="39"/>
      <c r="Q207" s="82"/>
      <c r="R207" s="82"/>
      <c r="S207" s="82"/>
      <c r="T207" s="82"/>
      <c r="U207" s="82"/>
      <c r="V207" s="82"/>
    </row>
    <row r="208" spans="1:22" x14ac:dyDescent="0.25"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</row>
    <row r="209" spans="9:22" x14ac:dyDescent="0.25"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</row>
    <row r="210" spans="9:22" x14ac:dyDescent="0.25">
      <c r="I210" s="39"/>
      <c r="J210" s="39"/>
      <c r="K210" s="39"/>
      <c r="L210" s="39"/>
      <c r="M210" s="39"/>
      <c r="N210" s="39"/>
    </row>
    <row r="211" spans="9:22" x14ac:dyDescent="0.25">
      <c r="N211" s="39"/>
    </row>
    <row r="212" spans="9:22" x14ac:dyDescent="0.25">
      <c r="N212" s="39"/>
    </row>
    <row r="213" spans="9:22" x14ac:dyDescent="0.25">
      <c r="N213" s="39"/>
    </row>
    <row r="214" spans="9:22" x14ac:dyDescent="0.25">
      <c r="N214" s="39"/>
    </row>
    <row r="215" spans="9:22" x14ac:dyDescent="0.25">
      <c r="N215" s="39"/>
    </row>
    <row r="216" spans="9:22" x14ac:dyDescent="0.25">
      <c r="N216" s="39"/>
    </row>
    <row r="217" spans="9:22" x14ac:dyDescent="0.25">
      <c r="N217" s="39"/>
    </row>
    <row r="218" spans="9:22" x14ac:dyDescent="0.25">
      <c r="N218" s="39"/>
    </row>
    <row r="219" spans="9:22" x14ac:dyDescent="0.25">
      <c r="N219" s="39"/>
    </row>
    <row r="220" spans="9:22" x14ac:dyDescent="0.25">
      <c r="N220" s="39"/>
    </row>
    <row r="221" spans="9:22" x14ac:dyDescent="0.25">
      <c r="N221" s="39"/>
    </row>
    <row r="222" spans="9:22" x14ac:dyDescent="0.25">
      <c r="N222" s="39"/>
    </row>
    <row r="223" spans="9:22" x14ac:dyDescent="0.25">
      <c r="N223" s="39"/>
    </row>
    <row r="224" spans="9:22" x14ac:dyDescent="0.25">
      <c r="N224" s="39"/>
    </row>
    <row r="225" spans="14:14" x14ac:dyDescent="0.25">
      <c r="N225" s="39"/>
    </row>
    <row r="226" spans="14:14" x14ac:dyDescent="0.25">
      <c r="N226" s="39"/>
    </row>
    <row r="227" spans="14:14" x14ac:dyDescent="0.25">
      <c r="N227" s="39"/>
    </row>
    <row r="228" spans="14:14" x14ac:dyDescent="0.25">
      <c r="N228" s="39"/>
    </row>
    <row r="229" spans="14:14" x14ac:dyDescent="0.25">
      <c r="N229" s="39"/>
    </row>
    <row r="230" spans="14:14" x14ac:dyDescent="0.25">
      <c r="N230" s="39"/>
    </row>
    <row r="231" spans="14:14" x14ac:dyDescent="0.25">
      <c r="N231" s="39"/>
    </row>
  </sheetData>
  <mergeCells count="8">
    <mergeCell ref="A132:V132"/>
    <mergeCell ref="A158:V158"/>
    <mergeCell ref="A183:V183"/>
    <mergeCell ref="A5:V5"/>
    <mergeCell ref="A30:V30"/>
    <mergeCell ref="A56:V56"/>
    <mergeCell ref="A82:V82"/>
    <mergeCell ref="A107:V107"/>
  </mergeCells>
  <pageMargins left="0.7" right="0.7" top="0.75" bottom="0.75" header="0.3" footer="0.3"/>
  <pageSetup paperSize="9" orientation="portrait" r:id="rId1"/>
  <drawing r:id="rId2"/>
  <tableParts count="8"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A64" zoomScale="80" zoomScaleNormal="80" workbookViewId="0">
      <selection activeCell="H76" sqref="H76"/>
    </sheetView>
  </sheetViews>
  <sheetFormatPr baseColWidth="10" defaultRowHeight="15" x14ac:dyDescent="0.25"/>
  <cols>
    <col min="2" max="2" width="15.7109375" customWidth="1"/>
    <col min="4" max="4" width="15" customWidth="1"/>
    <col min="9" max="9" width="2.85546875" customWidth="1"/>
    <col min="10" max="10" width="3.42578125" customWidth="1"/>
    <col min="11" max="11" width="13" bestFit="1" customWidth="1"/>
  </cols>
  <sheetData>
    <row r="1" spans="1:10" x14ac:dyDescent="0.25">
      <c r="A1" s="7" t="s">
        <v>11</v>
      </c>
    </row>
    <row r="4" spans="1:10" x14ac:dyDescent="0.25">
      <c r="A4" s="115" t="s">
        <v>12</v>
      </c>
      <c r="B4" s="115"/>
      <c r="C4" s="115"/>
      <c r="D4" s="115"/>
      <c r="F4" s="7" t="s">
        <v>25</v>
      </c>
      <c r="I4" s="1" t="s">
        <v>3</v>
      </c>
      <c r="J4" s="7" t="s">
        <v>315</v>
      </c>
    </row>
    <row r="5" spans="1:10" ht="75" x14ac:dyDescent="0.25">
      <c r="A5" s="51" t="s">
        <v>0</v>
      </c>
      <c r="B5" s="28" t="s">
        <v>316</v>
      </c>
      <c r="C5" s="28" t="s">
        <v>24</v>
      </c>
      <c r="D5" s="28" t="s">
        <v>17</v>
      </c>
    </row>
    <row r="6" spans="1:10" x14ac:dyDescent="0.25">
      <c r="A6" s="31">
        <v>1995</v>
      </c>
      <c r="B6" s="58">
        <f>'Export '!B2</f>
        <v>1977013.422</v>
      </c>
      <c r="C6" s="33">
        <v>37472184</v>
      </c>
      <c r="D6" s="57">
        <f>(B6/C6)*1000</f>
        <v>52.759492801380347</v>
      </c>
    </row>
    <row r="7" spans="1:10" x14ac:dyDescent="0.25">
      <c r="A7" s="32">
        <v>1996</v>
      </c>
      <c r="B7" s="58">
        <f>'Export '!B3</f>
        <v>2011916.14</v>
      </c>
      <c r="C7" s="34">
        <v>38068050</v>
      </c>
      <c r="D7" s="57">
        <f t="shared" ref="D7:D26" si="0">(B7/C7)*1000</f>
        <v>52.850517428657362</v>
      </c>
    </row>
    <row r="8" spans="1:10" x14ac:dyDescent="0.25">
      <c r="A8" s="31">
        <v>1997</v>
      </c>
      <c r="B8" s="58">
        <f>'Export '!B4</f>
        <v>2332575.5150000001</v>
      </c>
      <c r="C8" s="33">
        <v>38635691</v>
      </c>
      <c r="D8" s="57">
        <f t="shared" si="0"/>
        <v>60.373593809930824</v>
      </c>
    </row>
    <row r="9" spans="1:10" x14ac:dyDescent="0.25">
      <c r="A9" s="32">
        <v>1998</v>
      </c>
      <c r="B9" s="58">
        <f>'Export '!B5</f>
        <v>2190853.5049999999</v>
      </c>
      <c r="C9" s="34">
        <v>39184456</v>
      </c>
      <c r="D9" s="57">
        <f t="shared" si="0"/>
        <v>55.911290563788867</v>
      </c>
    </row>
    <row r="10" spans="1:10" x14ac:dyDescent="0.25">
      <c r="A10" s="31">
        <v>1999</v>
      </c>
      <c r="B10" s="58">
        <f>'Export '!B6</f>
        <v>1658142.379</v>
      </c>
      <c r="C10" s="33">
        <v>39730798</v>
      </c>
      <c r="D10" s="57">
        <f t="shared" si="0"/>
        <v>41.734434304591616</v>
      </c>
    </row>
    <row r="11" spans="1:10" x14ac:dyDescent="0.25">
      <c r="A11" s="32">
        <v>2000</v>
      </c>
      <c r="B11" s="58">
        <f>'Export '!B7</f>
        <v>1471285.7949999999</v>
      </c>
      <c r="C11" s="34">
        <v>40295563</v>
      </c>
      <c r="D11" s="57">
        <f t="shared" si="0"/>
        <v>36.512352364948967</v>
      </c>
    </row>
    <row r="12" spans="1:10" x14ac:dyDescent="0.25">
      <c r="A12" s="31">
        <v>2001</v>
      </c>
      <c r="B12" s="58">
        <f>'Export '!B8</f>
        <v>1380309.335</v>
      </c>
      <c r="C12" s="33">
        <v>40813541</v>
      </c>
      <c r="D12" s="57">
        <f t="shared" si="0"/>
        <v>33.819886762582051</v>
      </c>
    </row>
    <row r="13" spans="1:10" x14ac:dyDescent="0.25">
      <c r="A13" s="32">
        <v>2002</v>
      </c>
      <c r="B13" s="58">
        <f>'Export '!B9</f>
        <v>1277430.0319999999</v>
      </c>
      <c r="C13" s="34">
        <v>41328824</v>
      </c>
      <c r="D13" s="57">
        <f t="shared" si="0"/>
        <v>30.908937355681832</v>
      </c>
    </row>
    <row r="14" spans="1:10" x14ac:dyDescent="0.25">
      <c r="A14" s="31">
        <v>2003</v>
      </c>
      <c r="B14" s="58">
        <f>'Export '!B10</f>
        <v>1434754.3540000001</v>
      </c>
      <c r="C14" s="33">
        <v>41848959</v>
      </c>
      <c r="D14" s="57">
        <f t="shared" si="0"/>
        <v>34.284110961995495</v>
      </c>
    </row>
    <row r="15" spans="1:10" x14ac:dyDescent="0.25">
      <c r="A15" s="32">
        <v>2004</v>
      </c>
      <c r="B15" s="58">
        <f>'Export '!B11</f>
        <v>1681065.442</v>
      </c>
      <c r="C15" s="34">
        <v>42368489</v>
      </c>
      <c r="D15" s="57">
        <f t="shared" si="0"/>
        <v>39.677257359827017</v>
      </c>
    </row>
    <row r="16" spans="1:10" x14ac:dyDescent="0.25">
      <c r="A16" s="31">
        <v>2005</v>
      </c>
      <c r="B16" s="58">
        <f>'Export '!B12</f>
        <v>2123277.2969999998</v>
      </c>
      <c r="C16" s="33">
        <v>42888592</v>
      </c>
      <c r="D16" s="57">
        <f t="shared" si="0"/>
        <v>49.506808174071082</v>
      </c>
    </row>
    <row r="17" spans="1:10" x14ac:dyDescent="0.25">
      <c r="A17" s="32">
        <v>2006</v>
      </c>
      <c r="B17" s="58">
        <f>'Export '!B13</f>
        <v>2467755.2760000001</v>
      </c>
      <c r="C17" s="34">
        <v>43405956</v>
      </c>
      <c r="D17" s="57">
        <f t="shared" si="0"/>
        <v>56.852918433590084</v>
      </c>
    </row>
    <row r="18" spans="1:10" x14ac:dyDescent="0.25">
      <c r="A18" s="31">
        <v>2007</v>
      </c>
      <c r="B18" s="58">
        <f>'Export '!B14</f>
        <v>3093528.8450000002</v>
      </c>
      <c r="C18" s="33">
        <v>43926929</v>
      </c>
      <c r="D18" s="57">
        <f t="shared" si="0"/>
        <v>70.424427917553729</v>
      </c>
    </row>
    <row r="19" spans="1:10" x14ac:dyDescent="0.25">
      <c r="A19" s="32">
        <v>2008</v>
      </c>
      <c r="B19" s="58">
        <f>'Export '!B15</f>
        <v>3650717.5639999998</v>
      </c>
      <c r="C19" s="34">
        <v>44451147</v>
      </c>
      <c r="D19" s="57">
        <f t="shared" si="0"/>
        <v>82.12875955709309</v>
      </c>
    </row>
    <row r="20" spans="1:10" x14ac:dyDescent="0.25">
      <c r="A20" s="31">
        <v>2009</v>
      </c>
      <c r="B20" s="58">
        <f>'Export '!B16</f>
        <v>4026824.7429999998</v>
      </c>
      <c r="C20" s="33">
        <v>44978832</v>
      </c>
      <c r="D20" s="57">
        <f t="shared" si="0"/>
        <v>89.527107840417017</v>
      </c>
    </row>
    <row r="21" spans="1:10" x14ac:dyDescent="0.25">
      <c r="A21" s="32">
        <v>2010</v>
      </c>
      <c r="B21" s="58">
        <f>'Export '!B17</f>
        <v>4043985.6660000002</v>
      </c>
      <c r="C21" s="34">
        <v>45509584</v>
      </c>
      <c r="D21" s="57">
        <f t="shared" si="0"/>
        <v>88.860088591449227</v>
      </c>
    </row>
    <row r="22" spans="1:10" x14ac:dyDescent="0.25">
      <c r="A22" s="31">
        <v>2011</v>
      </c>
      <c r="B22" s="58">
        <f>'Export '!B18</f>
        <v>7645414.574</v>
      </c>
      <c r="C22" s="33">
        <v>46044601</v>
      </c>
      <c r="D22" s="57">
        <f t="shared" si="0"/>
        <v>166.04367087468083</v>
      </c>
    </row>
    <row r="23" spans="1:10" x14ac:dyDescent="0.25">
      <c r="A23" s="32">
        <v>2012</v>
      </c>
      <c r="B23" s="58">
        <f>'Export '!B19</f>
        <v>7997616.4160000002</v>
      </c>
      <c r="C23" s="34">
        <v>46581823</v>
      </c>
      <c r="D23" s="57">
        <f t="shared" si="0"/>
        <v>171.68963988378042</v>
      </c>
    </row>
    <row r="24" spans="1:10" x14ac:dyDescent="0.25">
      <c r="A24" s="31">
        <v>2013</v>
      </c>
      <c r="B24" s="58">
        <f>'Export '!B20</f>
        <v>8241412.4809999997</v>
      </c>
      <c r="C24" s="33">
        <v>47121089</v>
      </c>
      <c r="D24" s="57">
        <f t="shared" si="0"/>
        <v>174.89859966946008</v>
      </c>
    </row>
    <row r="25" spans="1:10" x14ac:dyDescent="0.25">
      <c r="A25" s="32">
        <v>2014</v>
      </c>
      <c r="B25" s="58">
        <f>'Export '!B21</f>
        <v>8451753.0879999995</v>
      </c>
      <c r="C25" s="34">
        <v>47661787</v>
      </c>
      <c r="D25" s="57">
        <f t="shared" si="0"/>
        <v>177.32765848666142</v>
      </c>
    </row>
    <row r="26" spans="1:10" x14ac:dyDescent="0.25">
      <c r="A26" s="31">
        <v>2015</v>
      </c>
      <c r="B26" s="58">
        <f>'Export '!B22</f>
        <v>5035251.75</v>
      </c>
      <c r="C26" s="33">
        <v>48203405</v>
      </c>
      <c r="D26" s="57">
        <f t="shared" si="0"/>
        <v>104.45842466937761</v>
      </c>
    </row>
    <row r="27" spans="1:10" x14ac:dyDescent="0.25">
      <c r="A27" t="s">
        <v>39</v>
      </c>
    </row>
    <row r="30" spans="1:10" x14ac:dyDescent="0.25">
      <c r="A30" s="115" t="s">
        <v>13</v>
      </c>
      <c r="B30" s="115"/>
      <c r="C30" s="115"/>
      <c r="D30" s="115"/>
      <c r="F30" s="7" t="s">
        <v>26</v>
      </c>
      <c r="I30" s="1" t="s">
        <v>3</v>
      </c>
      <c r="J30" s="7" t="s">
        <v>27</v>
      </c>
    </row>
    <row r="31" spans="1:10" ht="60" x14ac:dyDescent="0.25">
      <c r="A31" s="51" t="s">
        <v>0</v>
      </c>
      <c r="B31" s="28" t="s">
        <v>55</v>
      </c>
      <c r="C31" s="28" t="s">
        <v>24</v>
      </c>
      <c r="D31" s="28" t="s">
        <v>57</v>
      </c>
    </row>
    <row r="32" spans="1:10" x14ac:dyDescent="0.25">
      <c r="A32" s="31">
        <v>1995</v>
      </c>
      <c r="B32" s="59">
        <f>'Import '!B2</f>
        <v>81911.88</v>
      </c>
      <c r="C32" s="33">
        <v>37472184</v>
      </c>
      <c r="D32" s="56">
        <f>(B32/C32)*1000</f>
        <v>2.1859382415500521</v>
      </c>
    </row>
    <row r="33" spans="1:4" x14ac:dyDescent="0.25">
      <c r="A33" s="32">
        <v>1996</v>
      </c>
      <c r="B33" s="59">
        <f>'Import '!B3</f>
        <v>84677.842000000004</v>
      </c>
      <c r="C33" s="34">
        <v>38068050</v>
      </c>
      <c r="D33" s="56">
        <f t="shared" ref="D33:D52" si="1">(B33/C33)*1000</f>
        <v>2.2243808653188171</v>
      </c>
    </row>
    <row r="34" spans="1:4" x14ac:dyDescent="0.25">
      <c r="A34" s="31">
        <v>1997</v>
      </c>
      <c r="B34" s="59">
        <f>'Import '!B4</f>
        <v>103644.13499999999</v>
      </c>
      <c r="C34" s="33">
        <v>38635691</v>
      </c>
      <c r="D34" s="56">
        <f t="shared" si="1"/>
        <v>2.6826007848546047</v>
      </c>
    </row>
    <row r="35" spans="1:4" x14ac:dyDescent="0.25">
      <c r="A35" s="32">
        <v>1998</v>
      </c>
      <c r="B35" s="59">
        <f>'Import '!B5</f>
        <v>104071.55899999999</v>
      </c>
      <c r="C35" s="34">
        <v>39184456</v>
      </c>
      <c r="D35" s="56">
        <f t="shared" si="1"/>
        <v>2.6559398706466664</v>
      </c>
    </row>
    <row r="36" spans="1:4" x14ac:dyDescent="0.25">
      <c r="A36" s="31">
        <v>1999</v>
      </c>
      <c r="B36" s="59">
        <f>'Import '!B6</f>
        <v>58959.535000000003</v>
      </c>
      <c r="C36" s="33">
        <v>39730798</v>
      </c>
      <c r="D36" s="56">
        <f t="shared" si="1"/>
        <v>1.4839756050205688</v>
      </c>
    </row>
    <row r="37" spans="1:4" x14ac:dyDescent="0.25">
      <c r="A37" s="32">
        <v>2000</v>
      </c>
      <c r="B37" s="59">
        <f>'Import '!B7</f>
        <v>94196.644</v>
      </c>
      <c r="C37" s="34">
        <v>40295563</v>
      </c>
      <c r="D37" s="56">
        <f t="shared" si="1"/>
        <v>2.3376430799589523</v>
      </c>
    </row>
    <row r="38" spans="1:4" x14ac:dyDescent="0.25">
      <c r="A38" s="31">
        <v>2001</v>
      </c>
      <c r="B38" s="59">
        <f>'Import '!B8</f>
        <v>100523.545</v>
      </c>
      <c r="C38" s="33">
        <v>40813541</v>
      </c>
      <c r="D38" s="56">
        <f t="shared" si="1"/>
        <v>2.4629949408212339</v>
      </c>
    </row>
    <row r="39" spans="1:4" x14ac:dyDescent="0.25">
      <c r="A39" s="32">
        <v>2002</v>
      </c>
      <c r="B39" s="59">
        <f>'Import '!B9</f>
        <v>72657.861000000004</v>
      </c>
      <c r="C39" s="34">
        <v>41328824</v>
      </c>
      <c r="D39" s="56">
        <f t="shared" si="1"/>
        <v>1.758043272656391</v>
      </c>
    </row>
    <row r="40" spans="1:4" x14ac:dyDescent="0.25">
      <c r="A40" s="31">
        <v>2003</v>
      </c>
      <c r="B40" s="59">
        <f>'Import '!B10</f>
        <v>91182.812999999995</v>
      </c>
      <c r="C40" s="33">
        <v>41848959</v>
      </c>
      <c r="D40" s="56">
        <f t="shared" si="1"/>
        <v>2.178854986572067</v>
      </c>
    </row>
    <row r="41" spans="1:4" x14ac:dyDescent="0.25">
      <c r="A41" s="32">
        <v>2004</v>
      </c>
      <c r="B41" s="59">
        <f>'Import '!B11</f>
        <v>71856.209000000003</v>
      </c>
      <c r="C41" s="34">
        <v>42368489</v>
      </c>
      <c r="D41" s="56">
        <f t="shared" si="1"/>
        <v>1.6959823372506866</v>
      </c>
    </row>
    <row r="42" spans="1:4" x14ac:dyDescent="0.25">
      <c r="A42" s="31">
        <v>2005</v>
      </c>
      <c r="B42" s="59">
        <f>'Import '!B12</f>
        <v>96711.017000000007</v>
      </c>
      <c r="C42" s="33">
        <v>42888592</v>
      </c>
      <c r="D42" s="56">
        <f t="shared" si="1"/>
        <v>2.2549356947880224</v>
      </c>
    </row>
    <row r="43" spans="1:4" x14ac:dyDescent="0.25">
      <c r="A43" s="32">
        <v>2006</v>
      </c>
      <c r="B43" s="59">
        <f>'Import '!B13</f>
        <v>104046.387</v>
      </c>
      <c r="C43" s="34">
        <v>43405956</v>
      </c>
      <c r="D43" s="56">
        <f t="shared" si="1"/>
        <v>2.3970532292849396</v>
      </c>
    </row>
    <row r="44" spans="1:4" x14ac:dyDescent="0.25">
      <c r="A44" s="31">
        <v>2007</v>
      </c>
      <c r="B44" s="59">
        <f>'Import '!B14</f>
        <v>88258.153999999995</v>
      </c>
      <c r="C44" s="33">
        <v>43926929</v>
      </c>
      <c r="D44" s="56">
        <f t="shared" si="1"/>
        <v>2.0092038302973556</v>
      </c>
    </row>
    <row r="45" spans="1:4" x14ac:dyDescent="0.25">
      <c r="A45" s="32">
        <v>2008</v>
      </c>
      <c r="B45" s="59">
        <f>'Import '!B15</f>
        <v>137778.321</v>
      </c>
      <c r="C45" s="34">
        <v>44451147</v>
      </c>
      <c r="D45" s="56">
        <f t="shared" si="1"/>
        <v>3.0995447878993985</v>
      </c>
    </row>
    <row r="46" spans="1:4" x14ac:dyDescent="0.25">
      <c r="A46" s="31">
        <v>2009</v>
      </c>
      <c r="B46" s="59">
        <f>'Import '!B16</f>
        <v>74631.585999999996</v>
      </c>
      <c r="C46" s="33">
        <v>44978832</v>
      </c>
      <c r="D46" s="56">
        <f t="shared" si="1"/>
        <v>1.6592602048892686</v>
      </c>
    </row>
    <row r="47" spans="1:4" x14ac:dyDescent="0.25">
      <c r="A47" s="32">
        <v>2010</v>
      </c>
      <c r="B47" s="59">
        <f>'Import '!B17</f>
        <v>88136.615999999995</v>
      </c>
      <c r="C47" s="34">
        <v>45509584</v>
      </c>
      <c r="D47" s="56">
        <f t="shared" si="1"/>
        <v>1.9366605504458136</v>
      </c>
    </row>
    <row r="48" spans="1:4" x14ac:dyDescent="0.25">
      <c r="A48" s="31">
        <v>2011</v>
      </c>
      <c r="B48" s="59">
        <f>'Import '!B18</f>
        <v>110279.618</v>
      </c>
      <c r="C48" s="33">
        <v>46044601</v>
      </c>
      <c r="D48" s="56">
        <f t="shared" si="1"/>
        <v>2.3950607803073374</v>
      </c>
    </row>
    <row r="49" spans="1:10" x14ac:dyDescent="0.25">
      <c r="A49" s="32">
        <v>2012</v>
      </c>
      <c r="B49" s="59">
        <f>'Import '!B19</f>
        <v>124727.026</v>
      </c>
      <c r="C49" s="34">
        <v>46581823</v>
      </c>
      <c r="D49" s="56">
        <f t="shared" si="1"/>
        <v>2.677590054816017</v>
      </c>
    </row>
    <row r="50" spans="1:10" x14ac:dyDescent="0.25">
      <c r="A50" s="31">
        <v>2013</v>
      </c>
      <c r="B50" s="59">
        <f>'Import '!B20</f>
        <v>137987.64799999999</v>
      </c>
      <c r="C50" s="33">
        <v>47121089</v>
      </c>
      <c r="D50" s="56">
        <f t="shared" si="1"/>
        <v>2.9283628822754921</v>
      </c>
    </row>
    <row r="51" spans="1:10" x14ac:dyDescent="0.25">
      <c r="A51" s="32">
        <v>2014</v>
      </c>
      <c r="B51" s="59">
        <f>'Import '!B21</f>
        <v>176290.71900000001</v>
      </c>
      <c r="C51" s="34">
        <v>47661787</v>
      </c>
      <c r="D51" s="56">
        <f t="shared" si="1"/>
        <v>3.6987853392907826</v>
      </c>
    </row>
    <row r="52" spans="1:10" x14ac:dyDescent="0.25">
      <c r="A52" s="31">
        <v>2015</v>
      </c>
      <c r="B52" s="59">
        <f>'Import '!B22</f>
        <v>183730.14799999999</v>
      </c>
      <c r="C52" s="33">
        <v>48203405</v>
      </c>
      <c r="D52" s="56">
        <f t="shared" si="1"/>
        <v>3.8115595360950123</v>
      </c>
    </row>
    <row r="53" spans="1:10" x14ac:dyDescent="0.25">
      <c r="A53" t="s">
        <v>39</v>
      </c>
    </row>
    <row r="55" spans="1:10" x14ac:dyDescent="0.25">
      <c r="A55" s="111" t="s">
        <v>22</v>
      </c>
      <c r="B55" s="112"/>
      <c r="C55" s="112"/>
      <c r="D55" s="114"/>
      <c r="F55" s="7" t="s">
        <v>29</v>
      </c>
      <c r="I55" s="1" t="s">
        <v>3</v>
      </c>
      <c r="J55" s="7" t="s">
        <v>28</v>
      </c>
    </row>
    <row r="56" spans="1:10" ht="75" x14ac:dyDescent="0.25">
      <c r="A56" s="51" t="s">
        <v>0</v>
      </c>
      <c r="B56" s="28" t="s">
        <v>23</v>
      </c>
      <c r="C56" s="28" t="s">
        <v>24</v>
      </c>
      <c r="D56" s="28" t="s">
        <v>58</v>
      </c>
    </row>
    <row r="57" spans="1:10" x14ac:dyDescent="0.25">
      <c r="A57" s="31">
        <v>1995</v>
      </c>
      <c r="B57" s="59">
        <f>B32+B6</f>
        <v>2058925.3020000001</v>
      </c>
      <c r="C57" s="33">
        <v>37472184</v>
      </c>
      <c r="D57" s="29">
        <f>(B57/C57)*1000</f>
        <v>54.945431042930409</v>
      </c>
    </row>
    <row r="58" spans="1:10" x14ac:dyDescent="0.25">
      <c r="A58" s="32">
        <v>1996</v>
      </c>
      <c r="B58" s="59">
        <f t="shared" ref="B58:B77" si="2">B33+B7</f>
        <v>2096593.9819999998</v>
      </c>
      <c r="C58" s="34">
        <v>38068050</v>
      </c>
      <c r="D58" s="29">
        <f t="shared" ref="D58:D77" si="3">(B58/C58)*1000</f>
        <v>55.074898293976183</v>
      </c>
    </row>
    <row r="59" spans="1:10" x14ac:dyDescent="0.25">
      <c r="A59" s="31">
        <v>1997</v>
      </c>
      <c r="B59" s="59">
        <f t="shared" si="2"/>
        <v>2436219.65</v>
      </c>
      <c r="C59" s="33">
        <v>38635691</v>
      </c>
      <c r="D59" s="29">
        <f t="shared" si="3"/>
        <v>63.056194594785424</v>
      </c>
    </row>
    <row r="60" spans="1:10" x14ac:dyDescent="0.25">
      <c r="A60" s="32">
        <v>1998</v>
      </c>
      <c r="B60" s="59">
        <f t="shared" si="2"/>
        <v>2294925.0639999998</v>
      </c>
      <c r="C60" s="34">
        <v>39184456</v>
      </c>
      <c r="D60" s="29">
        <f t="shared" si="3"/>
        <v>58.56723043443553</v>
      </c>
    </row>
    <row r="61" spans="1:10" x14ac:dyDescent="0.25">
      <c r="A61" s="31">
        <v>1999</v>
      </c>
      <c r="B61" s="59">
        <f t="shared" si="2"/>
        <v>1717101.9139999999</v>
      </c>
      <c r="C61" s="33">
        <v>39730798</v>
      </c>
      <c r="D61" s="29">
        <f t="shared" si="3"/>
        <v>43.218409909612184</v>
      </c>
    </row>
    <row r="62" spans="1:10" x14ac:dyDescent="0.25">
      <c r="A62" s="32">
        <v>2000</v>
      </c>
      <c r="B62" s="59">
        <f t="shared" si="2"/>
        <v>1565482.439</v>
      </c>
      <c r="C62" s="34">
        <v>40295563</v>
      </c>
      <c r="D62" s="29">
        <f t="shared" si="3"/>
        <v>38.849995444907911</v>
      </c>
    </row>
    <row r="63" spans="1:10" x14ac:dyDescent="0.25">
      <c r="A63" s="31">
        <v>2001</v>
      </c>
      <c r="B63" s="59">
        <f t="shared" si="2"/>
        <v>1480832.88</v>
      </c>
      <c r="C63" s="33">
        <v>40813541</v>
      </c>
      <c r="D63" s="29">
        <f t="shared" si="3"/>
        <v>36.282881703403291</v>
      </c>
    </row>
    <row r="64" spans="1:10" x14ac:dyDescent="0.25">
      <c r="A64" s="32">
        <v>2002</v>
      </c>
      <c r="B64" s="59">
        <f t="shared" si="2"/>
        <v>1350087.8929999999</v>
      </c>
      <c r="C64" s="34">
        <v>41328824</v>
      </c>
      <c r="D64" s="29">
        <f t="shared" si="3"/>
        <v>32.66698062833823</v>
      </c>
    </row>
    <row r="65" spans="1:4" x14ac:dyDescent="0.25">
      <c r="A65" s="31">
        <v>2003</v>
      </c>
      <c r="B65" s="59">
        <f t="shared" si="2"/>
        <v>1525937.1670000001</v>
      </c>
      <c r="C65" s="33">
        <v>41848959</v>
      </c>
      <c r="D65" s="29">
        <f t="shared" si="3"/>
        <v>36.462965948567565</v>
      </c>
    </row>
    <row r="66" spans="1:4" x14ac:dyDescent="0.25">
      <c r="A66" s="32">
        <v>2004</v>
      </c>
      <c r="B66" s="59">
        <f t="shared" si="2"/>
        <v>1752921.6510000001</v>
      </c>
      <c r="C66" s="34">
        <v>42368489</v>
      </c>
      <c r="D66" s="29">
        <f t="shared" si="3"/>
        <v>41.373239697077707</v>
      </c>
    </row>
    <row r="67" spans="1:4" x14ac:dyDescent="0.25">
      <c r="A67" s="31">
        <v>2005</v>
      </c>
      <c r="B67" s="59">
        <f t="shared" si="2"/>
        <v>2219988.3139999998</v>
      </c>
      <c r="C67" s="33">
        <v>42888592</v>
      </c>
      <c r="D67" s="29">
        <f t="shared" si="3"/>
        <v>51.761743868859106</v>
      </c>
    </row>
    <row r="68" spans="1:4" x14ac:dyDescent="0.25">
      <c r="A68" s="32">
        <v>2006</v>
      </c>
      <c r="B68" s="59">
        <f t="shared" si="2"/>
        <v>2571801.6630000002</v>
      </c>
      <c r="C68" s="34">
        <v>43405956</v>
      </c>
      <c r="D68" s="29">
        <f t="shared" si="3"/>
        <v>59.249971662875026</v>
      </c>
    </row>
    <row r="69" spans="1:4" x14ac:dyDescent="0.25">
      <c r="A69" s="31">
        <v>2007</v>
      </c>
      <c r="B69" s="59">
        <f t="shared" si="2"/>
        <v>3181786.9990000003</v>
      </c>
      <c r="C69" s="33">
        <v>43926929</v>
      </c>
      <c r="D69" s="29">
        <f t="shared" si="3"/>
        <v>72.433631747851081</v>
      </c>
    </row>
    <row r="70" spans="1:4" x14ac:dyDescent="0.25">
      <c r="A70" s="32">
        <v>2008</v>
      </c>
      <c r="B70" s="59">
        <f t="shared" si="2"/>
        <v>3788495.8849999998</v>
      </c>
      <c r="C70" s="34">
        <v>44451147</v>
      </c>
      <c r="D70" s="29">
        <f t="shared" si="3"/>
        <v>85.22830434499248</v>
      </c>
    </row>
    <row r="71" spans="1:4" x14ac:dyDescent="0.25">
      <c r="A71" s="31">
        <v>2009</v>
      </c>
      <c r="B71" s="59">
        <f t="shared" si="2"/>
        <v>4101456.3289999999</v>
      </c>
      <c r="C71" s="33">
        <v>44978832</v>
      </c>
      <c r="D71" s="29">
        <f t="shared" si="3"/>
        <v>91.186368045306295</v>
      </c>
    </row>
    <row r="72" spans="1:4" x14ac:dyDescent="0.25">
      <c r="A72" s="32">
        <v>2010</v>
      </c>
      <c r="B72" s="59">
        <f t="shared" si="2"/>
        <v>4132122.2820000001</v>
      </c>
      <c r="C72" s="34">
        <v>45509584</v>
      </c>
      <c r="D72" s="29">
        <f t="shared" si="3"/>
        <v>90.796749141895035</v>
      </c>
    </row>
    <row r="73" spans="1:4" x14ac:dyDescent="0.25">
      <c r="A73" s="31">
        <v>2011</v>
      </c>
      <c r="B73" s="59">
        <f t="shared" si="2"/>
        <v>7755694.1919999998</v>
      </c>
      <c r="C73" s="33">
        <v>46044601</v>
      </c>
      <c r="D73" s="29">
        <f t="shared" si="3"/>
        <v>168.43873165498815</v>
      </c>
    </row>
    <row r="74" spans="1:4" x14ac:dyDescent="0.25">
      <c r="A74" s="32">
        <v>2012</v>
      </c>
      <c r="B74" s="59">
        <f t="shared" si="2"/>
        <v>8122343.4419999998</v>
      </c>
      <c r="C74" s="34">
        <v>46581823</v>
      </c>
      <c r="D74" s="29">
        <f t="shared" si="3"/>
        <v>174.36722993859644</v>
      </c>
    </row>
    <row r="75" spans="1:4" x14ac:dyDescent="0.25">
      <c r="A75" s="31">
        <v>2013</v>
      </c>
      <c r="B75" s="59">
        <f t="shared" si="2"/>
        <v>8379400.1289999997</v>
      </c>
      <c r="C75" s="33">
        <v>47121089</v>
      </c>
      <c r="D75" s="29">
        <f t="shared" si="3"/>
        <v>177.82696255173559</v>
      </c>
    </row>
    <row r="76" spans="1:4" x14ac:dyDescent="0.25">
      <c r="A76" s="32">
        <v>2014</v>
      </c>
      <c r="B76" s="59">
        <f t="shared" si="2"/>
        <v>8628043.807</v>
      </c>
      <c r="C76" s="34">
        <v>47661787</v>
      </c>
      <c r="D76" s="29">
        <f t="shared" si="3"/>
        <v>181.02644382595224</v>
      </c>
    </row>
    <row r="77" spans="1:4" x14ac:dyDescent="0.25">
      <c r="A77" s="31">
        <v>2015</v>
      </c>
      <c r="B77" s="59">
        <f t="shared" si="2"/>
        <v>5218981.898</v>
      </c>
      <c r="C77" s="33">
        <v>48203405</v>
      </c>
      <c r="D77" s="29">
        <f t="shared" si="3"/>
        <v>108.26998420547262</v>
      </c>
    </row>
    <row r="78" spans="1:4" x14ac:dyDescent="0.25">
      <c r="A78" t="s">
        <v>39</v>
      </c>
    </row>
    <row r="81" spans="1:10" x14ac:dyDescent="0.25">
      <c r="A81" s="111" t="s">
        <v>317</v>
      </c>
      <c r="B81" s="112"/>
      <c r="C81" s="112"/>
      <c r="D81" s="114"/>
      <c r="F81" s="7" t="s">
        <v>25</v>
      </c>
      <c r="I81" s="1" t="s">
        <v>3</v>
      </c>
      <c r="J81" s="7" t="s">
        <v>318</v>
      </c>
    </row>
    <row r="82" spans="1:10" ht="60" x14ac:dyDescent="0.25">
      <c r="A82" s="51" t="s">
        <v>0</v>
      </c>
      <c r="B82" s="28" t="s">
        <v>1</v>
      </c>
      <c r="C82" s="28" t="s">
        <v>319</v>
      </c>
      <c r="D82" s="28" t="s">
        <v>17</v>
      </c>
    </row>
    <row r="83" spans="1:10" x14ac:dyDescent="0.25">
      <c r="A83" s="31">
        <v>1995</v>
      </c>
      <c r="B83" s="59">
        <f t="shared" ref="B83:B103" si="4">B32</f>
        <v>81911.88</v>
      </c>
      <c r="C83" s="31">
        <v>483927331</v>
      </c>
      <c r="D83" s="57">
        <f>(B83/C83)*1000</f>
        <v>0.16926483534363551</v>
      </c>
    </row>
    <row r="84" spans="1:10" x14ac:dyDescent="0.25">
      <c r="A84" s="32">
        <v>1996</v>
      </c>
      <c r="B84" s="59">
        <f t="shared" si="4"/>
        <v>84677.842000000004</v>
      </c>
      <c r="C84" s="32">
        <v>484581653</v>
      </c>
      <c r="D84" s="57">
        <f t="shared" ref="D84:D103" si="5">(B84/C84)*1000</f>
        <v>0.1747442179780587</v>
      </c>
    </row>
    <row r="85" spans="1:10" x14ac:dyDescent="0.25">
      <c r="A85" s="31">
        <v>1997</v>
      </c>
      <c r="B85" s="59">
        <f t="shared" si="4"/>
        <v>103644.13499999999</v>
      </c>
      <c r="C85" s="31">
        <v>485409098</v>
      </c>
      <c r="D85" s="57">
        <f t="shared" si="5"/>
        <v>0.21351914380475825</v>
      </c>
    </row>
    <row r="86" spans="1:10" x14ac:dyDescent="0.25">
      <c r="A86" s="32">
        <v>1998</v>
      </c>
      <c r="B86" s="59">
        <f t="shared" si="4"/>
        <v>104071.55899999999</v>
      </c>
      <c r="C86" s="32">
        <v>486055038</v>
      </c>
      <c r="D86" s="57">
        <f t="shared" si="5"/>
        <v>0.21411476245206618</v>
      </c>
    </row>
    <row r="87" spans="1:10" x14ac:dyDescent="0.25">
      <c r="A87" s="31">
        <v>1999</v>
      </c>
      <c r="B87" s="59">
        <f t="shared" si="4"/>
        <v>58959.535000000003</v>
      </c>
      <c r="C87" s="31">
        <v>487060355</v>
      </c>
      <c r="D87" s="57">
        <f t="shared" si="5"/>
        <v>0.12105180476041824</v>
      </c>
    </row>
    <row r="88" spans="1:10" x14ac:dyDescent="0.25">
      <c r="A88" s="32">
        <v>2000</v>
      </c>
      <c r="B88" s="59">
        <f t="shared" si="4"/>
        <v>94196.644</v>
      </c>
      <c r="C88" s="32">
        <v>487865459</v>
      </c>
      <c r="D88" s="57">
        <f t="shared" si="5"/>
        <v>0.19307914151798972</v>
      </c>
    </row>
    <row r="89" spans="1:10" x14ac:dyDescent="0.25">
      <c r="A89" s="31">
        <v>2001</v>
      </c>
      <c r="B89" s="59">
        <f t="shared" si="4"/>
        <v>100523.545</v>
      </c>
      <c r="C89" s="31">
        <v>489073595</v>
      </c>
      <c r="D89" s="57">
        <f t="shared" si="5"/>
        <v>0.20553868789420127</v>
      </c>
    </row>
    <row r="90" spans="1:10" x14ac:dyDescent="0.25">
      <c r="A90" s="32">
        <v>2002</v>
      </c>
      <c r="B90" s="59">
        <f t="shared" si="4"/>
        <v>72657.861000000004</v>
      </c>
      <c r="C90" s="32">
        <v>490424475</v>
      </c>
      <c r="D90" s="57">
        <f t="shared" si="5"/>
        <v>0.14815300765729525</v>
      </c>
    </row>
    <row r="91" spans="1:10" x14ac:dyDescent="0.25">
      <c r="A91" s="31">
        <v>2003</v>
      </c>
      <c r="B91" s="59">
        <f t="shared" si="4"/>
        <v>91182.812999999995</v>
      </c>
      <c r="C91" s="31">
        <v>492252932</v>
      </c>
      <c r="D91" s="57">
        <f t="shared" si="5"/>
        <v>0.1852356930197015</v>
      </c>
    </row>
    <row r="92" spans="1:10" x14ac:dyDescent="0.25">
      <c r="A92" s="32">
        <v>2004</v>
      </c>
      <c r="B92" s="59">
        <f t="shared" si="4"/>
        <v>71856.209000000003</v>
      </c>
      <c r="C92" s="32">
        <v>494232263</v>
      </c>
      <c r="D92" s="57">
        <f t="shared" si="5"/>
        <v>0.14538955543661058</v>
      </c>
    </row>
    <row r="93" spans="1:10" x14ac:dyDescent="0.25">
      <c r="A93" s="31">
        <v>2005</v>
      </c>
      <c r="B93" s="59">
        <f t="shared" si="4"/>
        <v>96711.017000000007</v>
      </c>
      <c r="C93" s="31">
        <v>496200867</v>
      </c>
      <c r="D93" s="57">
        <f t="shared" si="5"/>
        <v>0.19490295852304509</v>
      </c>
    </row>
    <row r="94" spans="1:10" x14ac:dyDescent="0.25">
      <c r="A94" s="32">
        <v>2006</v>
      </c>
      <c r="B94" s="59">
        <f t="shared" si="4"/>
        <v>104046.387</v>
      </c>
      <c r="C94" s="32">
        <v>498074489</v>
      </c>
      <c r="D94" s="57">
        <f t="shared" si="5"/>
        <v>0.20889724187419684</v>
      </c>
    </row>
    <row r="95" spans="1:10" x14ac:dyDescent="0.25">
      <c r="A95" s="31">
        <v>2007</v>
      </c>
      <c r="B95" s="59">
        <f t="shared" si="4"/>
        <v>88258.153999999995</v>
      </c>
      <c r="C95" s="31">
        <v>499915977</v>
      </c>
      <c r="D95" s="57">
        <f t="shared" si="5"/>
        <v>0.17654597584505685</v>
      </c>
    </row>
    <row r="96" spans="1:10" x14ac:dyDescent="0.25">
      <c r="A96" s="32">
        <v>2008</v>
      </c>
      <c r="B96" s="59">
        <f t="shared" si="4"/>
        <v>137778.321</v>
      </c>
      <c r="C96" s="32">
        <v>501803925</v>
      </c>
      <c r="D96" s="57">
        <f t="shared" si="5"/>
        <v>0.27456604888054631</v>
      </c>
    </row>
    <row r="97" spans="1:11" x14ac:dyDescent="0.25">
      <c r="A97" s="31">
        <v>2009</v>
      </c>
      <c r="B97" s="59">
        <f t="shared" si="4"/>
        <v>74631.585999999996</v>
      </c>
      <c r="C97" s="31">
        <v>503310374</v>
      </c>
      <c r="D97" s="57">
        <f t="shared" si="5"/>
        <v>0.14828143796614848</v>
      </c>
    </row>
    <row r="98" spans="1:11" x14ac:dyDescent="0.25">
      <c r="A98" s="32">
        <v>2010</v>
      </c>
      <c r="B98" s="59">
        <f t="shared" si="4"/>
        <v>88136.615999999995</v>
      </c>
      <c r="C98" s="32">
        <v>504412209</v>
      </c>
      <c r="D98" s="57">
        <f t="shared" si="5"/>
        <v>0.17473132970895239</v>
      </c>
    </row>
    <row r="99" spans="1:11" x14ac:dyDescent="0.25">
      <c r="A99" s="31">
        <v>2011</v>
      </c>
      <c r="B99" s="59">
        <f t="shared" si="4"/>
        <v>110279.618</v>
      </c>
      <c r="C99" s="31">
        <v>505526581</v>
      </c>
      <c r="D99" s="57">
        <f t="shared" si="5"/>
        <v>0.21814801069777973</v>
      </c>
    </row>
    <row r="100" spans="1:11" x14ac:dyDescent="0.25">
      <c r="A100" s="32">
        <v>2012</v>
      </c>
      <c r="B100" s="59">
        <f t="shared" si="4"/>
        <v>124727.026</v>
      </c>
      <c r="C100" s="32">
        <v>505098575</v>
      </c>
      <c r="D100" s="57">
        <f t="shared" si="5"/>
        <v>0.24693600848111674</v>
      </c>
    </row>
    <row r="101" spans="1:11" x14ac:dyDescent="0.25">
      <c r="A101" s="31">
        <v>2013</v>
      </c>
      <c r="B101" s="59">
        <f t="shared" si="4"/>
        <v>137987.64799999999</v>
      </c>
      <c r="C101" s="31">
        <v>508050888</v>
      </c>
      <c r="D101" s="57">
        <f t="shared" si="5"/>
        <v>0.27160202109517811</v>
      </c>
    </row>
    <row r="102" spans="1:11" x14ac:dyDescent="0.25">
      <c r="A102" s="32">
        <v>2014</v>
      </c>
      <c r="B102" s="59">
        <f t="shared" si="4"/>
        <v>176290.71900000001</v>
      </c>
      <c r="C102" s="32">
        <v>508344735</v>
      </c>
      <c r="D102" s="57">
        <f t="shared" si="5"/>
        <v>0.34679363601552798</v>
      </c>
    </row>
    <row r="103" spans="1:11" x14ac:dyDescent="0.25">
      <c r="A103" s="31">
        <v>2015</v>
      </c>
      <c r="B103" s="59">
        <f t="shared" si="4"/>
        <v>183730.14799999999</v>
      </c>
      <c r="C103" s="31">
        <v>509668361</v>
      </c>
      <c r="D103" s="57">
        <f t="shared" si="5"/>
        <v>0.36048960865357693</v>
      </c>
    </row>
    <row r="104" spans="1:11" x14ac:dyDescent="0.25">
      <c r="A104" t="s">
        <v>34</v>
      </c>
      <c r="C104" s="101"/>
    </row>
    <row r="105" spans="1:11" x14ac:dyDescent="0.25">
      <c r="C105" s="102"/>
    </row>
    <row r="107" spans="1:11" x14ac:dyDescent="0.25">
      <c r="A107" s="111" t="s">
        <v>320</v>
      </c>
      <c r="B107" s="112"/>
      <c r="C107" s="112"/>
      <c r="D107" s="114"/>
      <c r="G107" s="7" t="s">
        <v>26</v>
      </c>
      <c r="J107" s="1" t="s">
        <v>3</v>
      </c>
      <c r="K107" s="7" t="s">
        <v>321</v>
      </c>
    </row>
    <row r="108" spans="1:11" ht="60" x14ac:dyDescent="0.25">
      <c r="A108" s="51" t="s">
        <v>0</v>
      </c>
      <c r="B108" s="28" t="s">
        <v>322</v>
      </c>
      <c r="C108" s="28" t="s">
        <v>319</v>
      </c>
      <c r="D108" s="28" t="s">
        <v>57</v>
      </c>
    </row>
    <row r="109" spans="1:11" x14ac:dyDescent="0.25">
      <c r="A109" s="31">
        <v>1995</v>
      </c>
      <c r="B109" s="53">
        <f t="shared" ref="B109:B129" si="6">B6</f>
        <v>1977013.422</v>
      </c>
      <c r="C109" s="33">
        <f>C83</f>
        <v>483927331</v>
      </c>
      <c r="D109" s="57">
        <f>(B109/C109)*1000</f>
        <v>4.0853518604015369</v>
      </c>
    </row>
    <row r="110" spans="1:11" x14ac:dyDescent="0.25">
      <c r="A110" s="32">
        <v>1996</v>
      </c>
      <c r="B110" s="53">
        <f t="shared" si="6"/>
        <v>2011916.14</v>
      </c>
      <c r="C110" s="33">
        <f t="shared" ref="C110:C129" si="7">C84</f>
        <v>484581653</v>
      </c>
      <c r="D110" s="57">
        <f t="shared" ref="D110:D129" si="8">(B110/C110)*1000</f>
        <v>4.1518619773250061</v>
      </c>
    </row>
    <row r="111" spans="1:11" x14ac:dyDescent="0.25">
      <c r="A111" s="31">
        <v>1997</v>
      </c>
      <c r="B111" s="53">
        <f t="shared" si="6"/>
        <v>2332575.5150000001</v>
      </c>
      <c r="C111" s="33">
        <f t="shared" si="7"/>
        <v>485409098</v>
      </c>
      <c r="D111" s="57">
        <f t="shared" si="8"/>
        <v>4.8053807079652229</v>
      </c>
    </row>
    <row r="112" spans="1:11" x14ac:dyDescent="0.25">
      <c r="A112" s="32">
        <v>1998</v>
      </c>
      <c r="B112" s="53">
        <f t="shared" si="6"/>
        <v>2190853.5049999999</v>
      </c>
      <c r="C112" s="33">
        <f t="shared" si="7"/>
        <v>486055038</v>
      </c>
      <c r="D112" s="57">
        <f t="shared" si="8"/>
        <v>4.5074185713923196</v>
      </c>
    </row>
    <row r="113" spans="1:4" x14ac:dyDescent="0.25">
      <c r="A113" s="31">
        <v>1999</v>
      </c>
      <c r="B113" s="53">
        <f t="shared" si="6"/>
        <v>1658142.379</v>
      </c>
      <c r="C113" s="33">
        <f t="shared" si="7"/>
        <v>487060355</v>
      </c>
      <c r="D113" s="57">
        <f t="shared" si="8"/>
        <v>3.4043878997295929</v>
      </c>
    </row>
    <row r="114" spans="1:4" x14ac:dyDescent="0.25">
      <c r="A114" s="32">
        <v>2000</v>
      </c>
      <c r="B114" s="53">
        <f t="shared" si="6"/>
        <v>1471285.7949999999</v>
      </c>
      <c r="C114" s="33">
        <f t="shared" si="7"/>
        <v>487865459</v>
      </c>
      <c r="D114" s="57">
        <f t="shared" si="8"/>
        <v>3.015761349483034</v>
      </c>
    </row>
    <row r="115" spans="1:4" x14ac:dyDescent="0.25">
      <c r="A115" s="31">
        <v>2001</v>
      </c>
      <c r="B115" s="53">
        <f t="shared" si="6"/>
        <v>1380309.335</v>
      </c>
      <c r="C115" s="33">
        <f t="shared" si="7"/>
        <v>489073595</v>
      </c>
      <c r="D115" s="57">
        <f t="shared" si="8"/>
        <v>2.8222937183922188</v>
      </c>
    </row>
    <row r="116" spans="1:4" x14ac:dyDescent="0.25">
      <c r="A116" s="32">
        <v>2002</v>
      </c>
      <c r="B116" s="53">
        <f t="shared" si="6"/>
        <v>1277430.0319999999</v>
      </c>
      <c r="C116" s="33">
        <f t="shared" si="7"/>
        <v>490424475</v>
      </c>
      <c r="D116" s="57">
        <f t="shared" si="8"/>
        <v>2.6047436396807071</v>
      </c>
    </row>
    <row r="117" spans="1:4" x14ac:dyDescent="0.25">
      <c r="A117" s="31">
        <v>2003</v>
      </c>
      <c r="B117" s="53">
        <f t="shared" si="6"/>
        <v>1434754.3540000001</v>
      </c>
      <c r="C117" s="33">
        <f t="shared" si="7"/>
        <v>492252932</v>
      </c>
      <c r="D117" s="57">
        <f t="shared" si="8"/>
        <v>2.9146689856587793</v>
      </c>
    </row>
    <row r="118" spans="1:4" x14ac:dyDescent="0.25">
      <c r="A118" s="32">
        <v>2004</v>
      </c>
      <c r="B118" s="53">
        <f t="shared" si="6"/>
        <v>1681065.442</v>
      </c>
      <c r="C118" s="33">
        <f t="shared" si="7"/>
        <v>494232263</v>
      </c>
      <c r="D118" s="57">
        <f t="shared" si="8"/>
        <v>3.4013672676807829</v>
      </c>
    </row>
    <row r="119" spans="1:4" x14ac:dyDescent="0.25">
      <c r="A119" s="31">
        <v>2005</v>
      </c>
      <c r="B119" s="53">
        <f t="shared" si="6"/>
        <v>2123277.2969999998</v>
      </c>
      <c r="C119" s="33">
        <f t="shared" si="7"/>
        <v>496200867</v>
      </c>
      <c r="D119" s="57">
        <f t="shared" si="8"/>
        <v>4.2790680915920278</v>
      </c>
    </row>
    <row r="120" spans="1:4" x14ac:dyDescent="0.25">
      <c r="A120" s="32">
        <v>2006</v>
      </c>
      <c r="B120" s="53">
        <f t="shared" si="6"/>
        <v>2467755.2760000001</v>
      </c>
      <c r="C120" s="33">
        <f t="shared" si="7"/>
        <v>498074489</v>
      </c>
      <c r="D120" s="57">
        <f t="shared" si="8"/>
        <v>4.9545907901338033</v>
      </c>
    </row>
    <row r="121" spans="1:4" x14ac:dyDescent="0.25">
      <c r="A121" s="31">
        <v>2007</v>
      </c>
      <c r="B121" s="53">
        <f t="shared" si="6"/>
        <v>3093528.8450000002</v>
      </c>
      <c r="C121" s="33">
        <f t="shared" si="7"/>
        <v>499915977</v>
      </c>
      <c r="D121" s="57">
        <f t="shared" si="8"/>
        <v>6.1880975750450968</v>
      </c>
    </row>
    <row r="122" spans="1:4" x14ac:dyDescent="0.25">
      <c r="A122" s="32">
        <v>2008</v>
      </c>
      <c r="B122" s="53">
        <f t="shared" si="6"/>
        <v>3650717.5639999998</v>
      </c>
      <c r="C122" s="33">
        <f t="shared" si="7"/>
        <v>501803925</v>
      </c>
      <c r="D122" s="57">
        <f t="shared" si="8"/>
        <v>7.2751873433433181</v>
      </c>
    </row>
    <row r="123" spans="1:4" x14ac:dyDescent="0.25">
      <c r="A123" s="31">
        <v>2009</v>
      </c>
      <c r="B123" s="53">
        <f t="shared" si="6"/>
        <v>4026824.7429999998</v>
      </c>
      <c r="C123" s="33">
        <f t="shared" si="7"/>
        <v>503310374</v>
      </c>
      <c r="D123" s="57">
        <f t="shared" si="8"/>
        <v>8.0006790064692765</v>
      </c>
    </row>
    <row r="124" spans="1:4" x14ac:dyDescent="0.25">
      <c r="A124" s="32">
        <v>2010</v>
      </c>
      <c r="B124" s="53">
        <f t="shared" si="6"/>
        <v>4043985.6660000002</v>
      </c>
      <c r="C124" s="33">
        <f t="shared" si="7"/>
        <v>504412209</v>
      </c>
      <c r="D124" s="57">
        <f t="shared" si="8"/>
        <v>8.0172239962573943</v>
      </c>
    </row>
    <row r="125" spans="1:4" x14ac:dyDescent="0.25">
      <c r="A125" s="31">
        <v>2011</v>
      </c>
      <c r="B125" s="53">
        <f t="shared" si="6"/>
        <v>7645414.574</v>
      </c>
      <c r="C125" s="33">
        <f t="shared" si="7"/>
        <v>505526581</v>
      </c>
      <c r="D125" s="57">
        <f t="shared" si="8"/>
        <v>15.123664830593745</v>
      </c>
    </row>
    <row r="126" spans="1:4" x14ac:dyDescent="0.25">
      <c r="A126" s="32">
        <v>2012</v>
      </c>
      <c r="B126" s="53">
        <f t="shared" si="6"/>
        <v>7997616.4160000002</v>
      </c>
      <c r="C126" s="33">
        <f t="shared" si="7"/>
        <v>505098575</v>
      </c>
      <c r="D126" s="57">
        <f t="shared" si="8"/>
        <v>15.833773468871895</v>
      </c>
    </row>
    <row r="127" spans="1:4" x14ac:dyDescent="0.25">
      <c r="A127" s="31">
        <v>2013</v>
      </c>
      <c r="B127" s="53">
        <f t="shared" si="6"/>
        <v>8241412.4809999997</v>
      </c>
      <c r="C127" s="33">
        <f t="shared" si="7"/>
        <v>508050888</v>
      </c>
      <c r="D127" s="57">
        <f t="shared" si="8"/>
        <v>16.221627942514296</v>
      </c>
    </row>
    <row r="128" spans="1:4" x14ac:dyDescent="0.25">
      <c r="A128" s="32">
        <v>2014</v>
      </c>
      <c r="B128" s="53">
        <f t="shared" si="6"/>
        <v>8451753.0879999995</v>
      </c>
      <c r="C128" s="33">
        <f t="shared" si="7"/>
        <v>508344735</v>
      </c>
      <c r="D128" s="57">
        <f t="shared" si="8"/>
        <v>16.62602660377706</v>
      </c>
    </row>
    <row r="129" spans="1:10" x14ac:dyDescent="0.25">
      <c r="A129" s="31">
        <v>2015</v>
      </c>
      <c r="B129" s="53">
        <f t="shared" si="6"/>
        <v>5035251.75</v>
      </c>
      <c r="C129" s="33">
        <f t="shared" si="7"/>
        <v>509668361</v>
      </c>
      <c r="D129" s="57">
        <f t="shared" si="8"/>
        <v>9.8794669932434758</v>
      </c>
    </row>
    <row r="130" spans="1:10" x14ac:dyDescent="0.25">
      <c r="A130" t="s">
        <v>34</v>
      </c>
      <c r="C130" s="103"/>
    </row>
    <row r="131" spans="1:10" x14ac:dyDescent="0.25">
      <c r="C131" s="103"/>
    </row>
    <row r="132" spans="1:10" x14ac:dyDescent="0.25">
      <c r="A132" s="111" t="s">
        <v>323</v>
      </c>
      <c r="B132" s="112"/>
      <c r="C132" s="113"/>
      <c r="D132" s="114"/>
      <c r="F132" s="7" t="s">
        <v>29</v>
      </c>
      <c r="I132" s="1" t="s">
        <v>3</v>
      </c>
      <c r="J132" s="7" t="s">
        <v>324</v>
      </c>
    </row>
    <row r="133" spans="1:10" ht="75" x14ac:dyDescent="0.25">
      <c r="A133" s="51" t="s">
        <v>0</v>
      </c>
      <c r="B133" s="28" t="s">
        <v>325</v>
      </c>
      <c r="C133" s="28" t="s">
        <v>319</v>
      </c>
      <c r="D133" s="28" t="s">
        <v>58</v>
      </c>
    </row>
    <row r="134" spans="1:10" x14ac:dyDescent="0.25">
      <c r="A134" s="31">
        <v>1995</v>
      </c>
      <c r="B134" s="59">
        <f t="shared" ref="B134:B154" si="9">B57</f>
        <v>2058925.3020000001</v>
      </c>
      <c r="C134" s="33">
        <f>C109</f>
        <v>483927331</v>
      </c>
      <c r="D134" s="56">
        <f>(B134/C134)*1000</f>
        <v>4.2546166957451721</v>
      </c>
    </row>
    <row r="135" spans="1:10" x14ac:dyDescent="0.25">
      <c r="A135" s="32">
        <v>1996</v>
      </c>
      <c r="B135" s="59">
        <f t="shared" si="9"/>
        <v>2096593.9819999998</v>
      </c>
      <c r="C135" s="33">
        <f t="shared" ref="C135:C154" si="10">C110</f>
        <v>484581653</v>
      </c>
      <c r="D135" s="56">
        <f t="shared" ref="D135:D154" si="11">(B135/C135)*1000</f>
        <v>4.3266061953030643</v>
      </c>
    </row>
    <row r="136" spans="1:10" x14ac:dyDescent="0.25">
      <c r="A136" s="31">
        <v>1997</v>
      </c>
      <c r="B136" s="59">
        <f t="shared" si="9"/>
        <v>2436219.65</v>
      </c>
      <c r="C136" s="33">
        <f t="shared" si="10"/>
        <v>485409098</v>
      </c>
      <c r="D136" s="56">
        <f t="shared" si="11"/>
        <v>5.0188998517699801</v>
      </c>
    </row>
    <row r="137" spans="1:10" x14ac:dyDescent="0.25">
      <c r="A137" s="32">
        <v>1998</v>
      </c>
      <c r="B137" s="59">
        <f t="shared" si="9"/>
        <v>2294925.0639999998</v>
      </c>
      <c r="C137" s="33">
        <f t="shared" si="10"/>
        <v>486055038</v>
      </c>
      <c r="D137" s="56">
        <f t="shared" si="11"/>
        <v>4.7215333338443859</v>
      </c>
    </row>
    <row r="138" spans="1:10" x14ac:dyDescent="0.25">
      <c r="A138" s="31">
        <v>1999</v>
      </c>
      <c r="B138" s="59">
        <f t="shared" si="9"/>
        <v>1717101.9139999999</v>
      </c>
      <c r="C138" s="33">
        <f t="shared" si="10"/>
        <v>487060355</v>
      </c>
      <c r="D138" s="56">
        <f t="shared" si="11"/>
        <v>3.5254397044900112</v>
      </c>
    </row>
    <row r="139" spans="1:10" x14ac:dyDescent="0.25">
      <c r="A139" s="32">
        <v>2000</v>
      </c>
      <c r="B139" s="59">
        <f t="shared" si="9"/>
        <v>1565482.439</v>
      </c>
      <c r="C139" s="33">
        <f t="shared" si="10"/>
        <v>487865459</v>
      </c>
      <c r="D139" s="56">
        <f t="shared" si="11"/>
        <v>3.2088404910010242</v>
      </c>
    </row>
    <row r="140" spans="1:10" x14ac:dyDescent="0.25">
      <c r="A140" s="31">
        <v>2001</v>
      </c>
      <c r="B140" s="59">
        <f t="shared" si="9"/>
        <v>1480832.88</v>
      </c>
      <c r="C140" s="33">
        <f t="shared" si="10"/>
        <v>489073595</v>
      </c>
      <c r="D140" s="56">
        <f t="shared" si="11"/>
        <v>3.0278324062864197</v>
      </c>
    </row>
    <row r="141" spans="1:10" x14ac:dyDescent="0.25">
      <c r="A141" s="32">
        <v>2002</v>
      </c>
      <c r="B141" s="59">
        <f t="shared" si="9"/>
        <v>1350087.8929999999</v>
      </c>
      <c r="C141" s="33">
        <f t="shared" si="10"/>
        <v>490424475</v>
      </c>
      <c r="D141" s="56">
        <f t="shared" si="11"/>
        <v>2.7528966473380021</v>
      </c>
    </row>
    <row r="142" spans="1:10" x14ac:dyDescent="0.25">
      <c r="A142" s="31">
        <v>2003</v>
      </c>
      <c r="B142" s="59">
        <f t="shared" si="9"/>
        <v>1525937.1670000001</v>
      </c>
      <c r="C142" s="33">
        <f t="shared" si="10"/>
        <v>492252932</v>
      </c>
      <c r="D142" s="56">
        <f t="shared" si="11"/>
        <v>3.099904678678481</v>
      </c>
    </row>
    <row r="143" spans="1:10" x14ac:dyDescent="0.25">
      <c r="A143" s="32">
        <v>2004</v>
      </c>
      <c r="B143" s="59">
        <f t="shared" si="9"/>
        <v>1752921.6510000001</v>
      </c>
      <c r="C143" s="33">
        <f t="shared" si="10"/>
        <v>494232263</v>
      </c>
      <c r="D143" s="56">
        <f t="shared" si="11"/>
        <v>3.5467568231173936</v>
      </c>
    </row>
    <row r="144" spans="1:10" x14ac:dyDescent="0.25">
      <c r="A144" s="31">
        <v>2005</v>
      </c>
      <c r="B144" s="59">
        <f t="shared" si="9"/>
        <v>2219988.3139999998</v>
      </c>
      <c r="C144" s="33">
        <f t="shared" si="10"/>
        <v>496200867</v>
      </c>
      <c r="D144" s="56">
        <f t="shared" si="11"/>
        <v>4.4739710501150727</v>
      </c>
    </row>
    <row r="145" spans="1:4" x14ac:dyDescent="0.25">
      <c r="A145" s="32">
        <v>2006</v>
      </c>
      <c r="B145" s="59">
        <f t="shared" si="9"/>
        <v>2571801.6630000002</v>
      </c>
      <c r="C145" s="33">
        <f t="shared" si="10"/>
        <v>498074489</v>
      </c>
      <c r="D145" s="56">
        <f t="shared" si="11"/>
        <v>5.1634880320079999</v>
      </c>
    </row>
    <row r="146" spans="1:4" x14ac:dyDescent="0.25">
      <c r="A146" s="31">
        <v>2007</v>
      </c>
      <c r="B146" s="59">
        <f t="shared" si="9"/>
        <v>3181786.9990000003</v>
      </c>
      <c r="C146" s="33">
        <f t="shared" si="10"/>
        <v>499915977</v>
      </c>
      <c r="D146" s="56">
        <f t="shared" si="11"/>
        <v>6.3646435508901531</v>
      </c>
    </row>
    <row r="147" spans="1:4" x14ac:dyDescent="0.25">
      <c r="A147" s="32">
        <v>2008</v>
      </c>
      <c r="B147" s="59">
        <f t="shared" si="9"/>
        <v>3788495.8849999998</v>
      </c>
      <c r="C147" s="33">
        <f t="shared" si="10"/>
        <v>501803925</v>
      </c>
      <c r="D147" s="56">
        <f t="shared" si="11"/>
        <v>7.5497533922238649</v>
      </c>
    </row>
    <row r="148" spans="1:4" x14ac:dyDescent="0.25">
      <c r="A148" s="31">
        <v>2009</v>
      </c>
      <c r="B148" s="59">
        <f t="shared" si="9"/>
        <v>4101456.3289999999</v>
      </c>
      <c r="C148" s="33">
        <f t="shared" si="10"/>
        <v>503310374</v>
      </c>
      <c r="D148" s="56">
        <f t="shared" si="11"/>
        <v>8.1489604444354242</v>
      </c>
    </row>
    <row r="149" spans="1:4" x14ac:dyDescent="0.25">
      <c r="A149" s="32">
        <v>2010</v>
      </c>
      <c r="B149" s="59">
        <f t="shared" si="9"/>
        <v>4132122.2820000001</v>
      </c>
      <c r="C149" s="33">
        <f t="shared" si="10"/>
        <v>504412209</v>
      </c>
      <c r="D149" s="56">
        <f t="shared" si="11"/>
        <v>8.1919553259663473</v>
      </c>
    </row>
    <row r="150" spans="1:4" x14ac:dyDescent="0.25">
      <c r="A150" s="31">
        <v>2011</v>
      </c>
      <c r="B150" s="59">
        <f t="shared" si="9"/>
        <v>7755694.1919999998</v>
      </c>
      <c r="C150" s="33">
        <f t="shared" si="10"/>
        <v>505526581</v>
      </c>
      <c r="D150" s="56">
        <f t="shared" si="11"/>
        <v>15.341812841291524</v>
      </c>
    </row>
    <row r="151" spans="1:4" x14ac:dyDescent="0.25">
      <c r="A151" s="32">
        <v>2012</v>
      </c>
      <c r="B151" s="59">
        <f t="shared" si="9"/>
        <v>8122343.4419999998</v>
      </c>
      <c r="C151" s="33">
        <f t="shared" si="10"/>
        <v>505098575</v>
      </c>
      <c r="D151" s="56">
        <f t="shared" si="11"/>
        <v>16.080709477353011</v>
      </c>
    </row>
    <row r="152" spans="1:4" x14ac:dyDescent="0.25">
      <c r="A152" s="31">
        <v>2013</v>
      </c>
      <c r="B152" s="59">
        <f t="shared" si="9"/>
        <v>8379400.1289999997</v>
      </c>
      <c r="C152" s="33">
        <f t="shared" si="10"/>
        <v>508050888</v>
      </c>
      <c r="D152" s="56">
        <f t="shared" si="11"/>
        <v>16.493229963609473</v>
      </c>
    </row>
    <row r="153" spans="1:4" x14ac:dyDescent="0.25">
      <c r="A153" s="32">
        <v>2014</v>
      </c>
      <c r="B153" s="59">
        <f t="shared" si="9"/>
        <v>8628043.807</v>
      </c>
      <c r="C153" s="33">
        <f t="shared" si="10"/>
        <v>508344735</v>
      </c>
      <c r="D153" s="56">
        <f t="shared" si="11"/>
        <v>16.97282023979259</v>
      </c>
    </row>
    <row r="154" spans="1:4" x14ac:dyDescent="0.25">
      <c r="A154" s="31">
        <v>2015</v>
      </c>
      <c r="B154" s="59">
        <f t="shared" si="9"/>
        <v>5218981.898</v>
      </c>
      <c r="C154" s="33">
        <f t="shared" si="10"/>
        <v>509668361</v>
      </c>
      <c r="D154" s="56">
        <f t="shared" si="11"/>
        <v>10.239956601897052</v>
      </c>
    </row>
    <row r="155" spans="1:4" x14ac:dyDescent="0.25">
      <c r="A155" t="s">
        <v>34</v>
      </c>
      <c r="C155" s="103"/>
    </row>
    <row r="156" spans="1:4" x14ac:dyDescent="0.25">
      <c r="C156" s="103"/>
    </row>
  </sheetData>
  <mergeCells count="6">
    <mergeCell ref="A132:D132"/>
    <mergeCell ref="A4:D4"/>
    <mergeCell ref="A30:D30"/>
    <mergeCell ref="A55:D55"/>
    <mergeCell ref="A81:D81"/>
    <mergeCell ref="A107:D10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7"/>
  <sheetViews>
    <sheetView topLeftCell="A64" zoomScale="80" zoomScaleNormal="80" workbookViewId="0">
      <selection activeCell="L33" sqref="L33"/>
    </sheetView>
  </sheetViews>
  <sheetFormatPr baseColWidth="10" defaultRowHeight="15" x14ac:dyDescent="0.25"/>
  <cols>
    <col min="2" max="2" width="15.7109375" customWidth="1"/>
    <col min="4" max="4" width="15" customWidth="1"/>
    <col min="9" max="9" width="2.85546875" customWidth="1"/>
    <col min="10" max="10" width="3.42578125" customWidth="1"/>
    <col min="11" max="11" width="13" bestFit="1" customWidth="1"/>
  </cols>
  <sheetData>
    <row r="1" spans="1:10" x14ac:dyDescent="0.25">
      <c r="A1" s="7" t="s">
        <v>11</v>
      </c>
    </row>
    <row r="4" spans="1:10" x14ac:dyDescent="0.25">
      <c r="A4" s="115" t="s">
        <v>12</v>
      </c>
      <c r="B4" s="115"/>
      <c r="C4" s="115"/>
      <c r="D4" s="115"/>
      <c r="F4" s="7" t="s">
        <v>25</v>
      </c>
      <c r="I4" s="1" t="s">
        <v>3</v>
      </c>
      <c r="J4" s="7" t="s">
        <v>315</v>
      </c>
    </row>
    <row r="5" spans="1:10" ht="75" x14ac:dyDescent="0.25">
      <c r="A5" s="60" t="s">
        <v>0</v>
      </c>
      <c r="B5" s="28" t="s">
        <v>316</v>
      </c>
      <c r="C5" s="28" t="s">
        <v>24</v>
      </c>
      <c r="D5" s="28" t="s">
        <v>17</v>
      </c>
    </row>
    <row r="6" spans="1:10" x14ac:dyDescent="0.25">
      <c r="A6" s="31">
        <v>1995</v>
      </c>
      <c r="B6" s="58">
        <f>'Export '!C2</f>
        <v>66047.48</v>
      </c>
      <c r="C6" s="33">
        <v>37472184</v>
      </c>
      <c r="D6" s="57">
        <f t="shared" ref="D6:D26" si="0">(B6*1000/C6)</f>
        <v>1.7625735398822762</v>
      </c>
    </row>
    <row r="7" spans="1:10" x14ac:dyDescent="0.25">
      <c r="A7" s="32">
        <v>1996</v>
      </c>
      <c r="B7" s="58">
        <f>'Export '!C3</f>
        <v>51344.527999999998</v>
      </c>
      <c r="C7" s="34">
        <v>38068050</v>
      </c>
      <c r="D7" s="57">
        <f t="shared" si="0"/>
        <v>1.3487564506193515</v>
      </c>
    </row>
    <row r="8" spans="1:10" x14ac:dyDescent="0.25">
      <c r="A8" s="31">
        <v>1997</v>
      </c>
      <c r="B8" s="58">
        <f>'Export '!C4</f>
        <v>71122.183000000005</v>
      </c>
      <c r="C8" s="33">
        <v>38635691</v>
      </c>
      <c r="D8" s="57">
        <f t="shared" si="0"/>
        <v>1.8408414903204398</v>
      </c>
    </row>
    <row r="9" spans="1:10" x14ac:dyDescent="0.25">
      <c r="A9" s="32">
        <v>1998</v>
      </c>
      <c r="B9" s="58">
        <f>'Export '!C5</f>
        <v>102018.985</v>
      </c>
      <c r="C9" s="34">
        <v>39184456</v>
      </c>
      <c r="D9" s="57">
        <f t="shared" si="0"/>
        <v>2.6035575178075714</v>
      </c>
    </row>
    <row r="10" spans="1:10" x14ac:dyDescent="0.25">
      <c r="A10" s="31">
        <v>1999</v>
      </c>
      <c r="B10" s="58">
        <f>'Export '!C6</f>
        <v>86904.357999999993</v>
      </c>
      <c r="C10" s="33">
        <v>39730798</v>
      </c>
      <c r="D10" s="57">
        <f t="shared" si="0"/>
        <v>2.1873297888454193</v>
      </c>
    </row>
    <row r="11" spans="1:10" x14ac:dyDescent="0.25">
      <c r="A11" s="32">
        <v>2000</v>
      </c>
      <c r="B11" s="58">
        <f>'Export '!C7</f>
        <v>64195.616999999998</v>
      </c>
      <c r="C11" s="34">
        <v>40295563</v>
      </c>
      <c r="D11" s="57">
        <f t="shared" si="0"/>
        <v>1.5931187510644782</v>
      </c>
    </row>
    <row r="12" spans="1:10" x14ac:dyDescent="0.25">
      <c r="A12" s="31">
        <v>2001</v>
      </c>
      <c r="B12" s="58">
        <f>'Export '!C8</f>
        <v>46139.762000000002</v>
      </c>
      <c r="C12" s="33">
        <v>40813541</v>
      </c>
      <c r="D12" s="57">
        <f t="shared" si="0"/>
        <v>1.1305013206278769</v>
      </c>
    </row>
    <row r="13" spans="1:10" x14ac:dyDescent="0.25">
      <c r="A13" s="32">
        <v>2002</v>
      </c>
      <c r="B13" s="58">
        <f>'Export '!C9</f>
        <v>54620.4</v>
      </c>
      <c r="C13" s="34">
        <v>41328824</v>
      </c>
      <c r="D13" s="57">
        <f t="shared" si="0"/>
        <v>1.321605473216465</v>
      </c>
    </row>
    <row r="14" spans="1:10" x14ac:dyDescent="0.25">
      <c r="A14" s="31">
        <v>2003</v>
      </c>
      <c r="B14" s="58">
        <f>'Export '!C10</f>
        <v>75622.274000000005</v>
      </c>
      <c r="C14" s="33">
        <v>41848959</v>
      </c>
      <c r="D14" s="57">
        <f t="shared" si="0"/>
        <v>1.8070287961045817</v>
      </c>
    </row>
    <row r="15" spans="1:10" x14ac:dyDescent="0.25">
      <c r="A15" s="32">
        <v>2004</v>
      </c>
      <c r="B15" s="58">
        <f>'Export '!C11</f>
        <v>112823.107</v>
      </c>
      <c r="C15" s="34">
        <v>42368489</v>
      </c>
      <c r="D15" s="57">
        <f t="shared" si="0"/>
        <v>2.6629013604898679</v>
      </c>
    </row>
    <row r="16" spans="1:10" x14ac:dyDescent="0.25">
      <c r="A16" s="31">
        <v>2005</v>
      </c>
      <c r="B16" s="58">
        <f>'Export '!C12</f>
        <v>142237.80499999999</v>
      </c>
      <c r="C16" s="33">
        <v>42888592</v>
      </c>
      <c r="D16" s="57">
        <f t="shared" si="0"/>
        <v>3.3164484625655231</v>
      </c>
    </row>
    <row r="17" spans="1:10" x14ac:dyDescent="0.25">
      <c r="A17" s="32">
        <v>2006</v>
      </c>
      <c r="B17" s="58">
        <f>'Export '!C13</f>
        <v>121922.223</v>
      </c>
      <c r="C17" s="34">
        <v>43405956</v>
      </c>
      <c r="D17" s="57">
        <f t="shared" si="0"/>
        <v>2.8088823340280769</v>
      </c>
    </row>
    <row r="18" spans="1:10" x14ac:dyDescent="0.25">
      <c r="A18" s="31">
        <v>2007</v>
      </c>
      <c r="B18" s="58">
        <f>'Export '!C14</f>
        <v>251528.019</v>
      </c>
      <c r="C18" s="33">
        <v>43926929</v>
      </c>
      <c r="D18" s="57">
        <f t="shared" si="0"/>
        <v>5.7260551722156583</v>
      </c>
    </row>
    <row r="19" spans="1:10" x14ac:dyDescent="0.25">
      <c r="A19" s="32">
        <v>2008</v>
      </c>
      <c r="B19" s="58">
        <f>'Export '!C15</f>
        <v>308802.092</v>
      </c>
      <c r="C19" s="34">
        <v>44451147</v>
      </c>
      <c r="D19" s="57">
        <f t="shared" si="0"/>
        <v>6.9469994103864181</v>
      </c>
    </row>
    <row r="20" spans="1:10" x14ac:dyDescent="0.25">
      <c r="A20" s="31">
        <v>2009</v>
      </c>
      <c r="B20" s="58">
        <f>'Export '!C16</f>
        <v>146255.89199999999</v>
      </c>
      <c r="C20" s="33">
        <v>44978832</v>
      </c>
      <c r="D20" s="57">
        <f t="shared" si="0"/>
        <v>3.2516605144393256</v>
      </c>
    </row>
    <row r="21" spans="1:10" x14ac:dyDescent="0.25">
      <c r="A21" s="32">
        <v>2010</v>
      </c>
      <c r="B21" s="58">
        <f>'Export '!C17</f>
        <v>91975.599000000002</v>
      </c>
      <c r="C21" s="34">
        <v>45509584</v>
      </c>
      <c r="D21" s="57">
        <f t="shared" si="0"/>
        <v>2.0210160347763231</v>
      </c>
    </row>
    <row r="22" spans="1:10" x14ac:dyDescent="0.25">
      <c r="A22" s="31">
        <v>2011</v>
      </c>
      <c r="B22" s="58">
        <f>'Export '!C18</f>
        <v>232766.99400000001</v>
      </c>
      <c r="C22" s="33">
        <v>46044601</v>
      </c>
      <c r="D22" s="57">
        <f t="shared" si="0"/>
        <v>5.055250538494187</v>
      </c>
    </row>
    <row r="23" spans="1:10" x14ac:dyDescent="0.25">
      <c r="A23" s="32">
        <v>2012</v>
      </c>
      <c r="B23" s="58">
        <f>'Export '!C19</f>
        <v>189421.274</v>
      </c>
      <c r="C23" s="34">
        <v>46581823</v>
      </c>
      <c r="D23" s="57">
        <f t="shared" si="0"/>
        <v>4.066420371740282</v>
      </c>
    </row>
    <row r="24" spans="1:10" x14ac:dyDescent="0.25">
      <c r="A24" s="31">
        <v>2013</v>
      </c>
      <c r="B24" s="58">
        <f>'Export '!C20</f>
        <v>196884.179</v>
      </c>
      <c r="C24" s="33">
        <v>47121089</v>
      </c>
      <c r="D24" s="57">
        <f t="shared" si="0"/>
        <v>4.1782603750944718</v>
      </c>
    </row>
    <row r="25" spans="1:10" x14ac:dyDescent="0.25">
      <c r="A25" s="32">
        <v>2014</v>
      </c>
      <c r="B25" s="58">
        <f>'Export '!C21</f>
        <v>245195.826</v>
      </c>
      <c r="C25" s="34">
        <v>47661787</v>
      </c>
      <c r="D25" s="57">
        <f t="shared" si="0"/>
        <v>5.144495022815657</v>
      </c>
    </row>
    <row r="26" spans="1:10" x14ac:dyDescent="0.25">
      <c r="A26" s="31">
        <v>2015</v>
      </c>
      <c r="B26" s="58">
        <f>'Export '!C22</f>
        <v>291101.58899999998</v>
      </c>
      <c r="C26" s="33">
        <v>48203405</v>
      </c>
      <c r="D26" s="57">
        <f t="shared" si="0"/>
        <v>6.0390254381407287</v>
      </c>
    </row>
    <row r="27" spans="1:10" x14ac:dyDescent="0.25">
      <c r="A27" t="s">
        <v>39</v>
      </c>
    </row>
    <row r="30" spans="1:10" x14ac:dyDescent="0.25">
      <c r="A30" s="115" t="s">
        <v>13</v>
      </c>
      <c r="B30" s="115"/>
      <c r="C30" s="115"/>
      <c r="D30" s="115"/>
      <c r="F30" s="7" t="s">
        <v>26</v>
      </c>
      <c r="I30" s="1" t="s">
        <v>3</v>
      </c>
      <c r="J30" s="7" t="s">
        <v>27</v>
      </c>
    </row>
    <row r="31" spans="1:10" ht="60" x14ac:dyDescent="0.25">
      <c r="A31" s="60" t="s">
        <v>0</v>
      </c>
      <c r="B31" s="28" t="s">
        <v>14</v>
      </c>
      <c r="C31" s="28" t="s">
        <v>24</v>
      </c>
      <c r="D31" s="28" t="s">
        <v>57</v>
      </c>
    </row>
    <row r="32" spans="1:10" x14ac:dyDescent="0.25">
      <c r="A32" s="31">
        <v>1995</v>
      </c>
      <c r="B32" s="59">
        <f>'Import '!C2</f>
        <v>129129.217</v>
      </c>
      <c r="C32" s="33">
        <v>37472184</v>
      </c>
      <c r="D32" s="56">
        <f t="shared" ref="D32:D52" si="1">(B32/C32)*1000</f>
        <v>3.4460018930308411</v>
      </c>
    </row>
    <row r="33" spans="1:4" x14ac:dyDescent="0.25">
      <c r="A33" s="32">
        <v>1996</v>
      </c>
      <c r="B33" s="59">
        <f>'Import '!C3</f>
        <v>130798.898</v>
      </c>
      <c r="C33" s="34">
        <v>38068050</v>
      </c>
      <c r="D33" s="56">
        <f t="shared" si="1"/>
        <v>3.4359232479730379</v>
      </c>
    </row>
    <row r="34" spans="1:4" x14ac:dyDescent="0.25">
      <c r="A34" s="31">
        <v>1997</v>
      </c>
      <c r="B34" s="59">
        <f>'Import '!C4</f>
        <v>161658.25399999999</v>
      </c>
      <c r="C34" s="33">
        <v>38635691</v>
      </c>
      <c r="D34" s="56">
        <f t="shared" si="1"/>
        <v>4.1841688298004041</v>
      </c>
    </row>
    <row r="35" spans="1:4" x14ac:dyDescent="0.25">
      <c r="A35" s="32">
        <v>1998</v>
      </c>
      <c r="B35" s="59">
        <f>'Import '!C5</f>
        <v>163538.09299999999</v>
      </c>
      <c r="C35" s="34">
        <v>39184456</v>
      </c>
      <c r="D35" s="56">
        <f t="shared" si="1"/>
        <v>4.1735450659312452</v>
      </c>
    </row>
    <row r="36" spans="1:4" x14ac:dyDescent="0.25">
      <c r="A36" s="31">
        <v>1999</v>
      </c>
      <c r="B36" s="59">
        <f>'Import '!C6</f>
        <v>144687.85</v>
      </c>
      <c r="C36" s="33">
        <v>39730798</v>
      </c>
      <c r="D36" s="56">
        <f t="shared" si="1"/>
        <v>3.641705107458451</v>
      </c>
    </row>
    <row r="37" spans="1:4" x14ac:dyDescent="0.25">
      <c r="A37" s="32">
        <v>2000</v>
      </c>
      <c r="B37" s="59">
        <f>'Import '!C7</f>
        <v>168103.62700000001</v>
      </c>
      <c r="C37" s="34">
        <v>40295563</v>
      </c>
      <c r="D37" s="56">
        <f t="shared" si="1"/>
        <v>4.1717651891350922</v>
      </c>
    </row>
    <row r="38" spans="1:4" x14ac:dyDescent="0.25">
      <c r="A38" s="31">
        <v>2001</v>
      </c>
      <c r="B38" s="59">
        <f>'Import '!C8</f>
        <v>170277.644</v>
      </c>
      <c r="C38" s="33">
        <v>40813541</v>
      </c>
      <c r="D38" s="56">
        <f t="shared" si="1"/>
        <v>4.1720870041636431</v>
      </c>
    </row>
    <row r="39" spans="1:4" x14ac:dyDescent="0.25">
      <c r="A39" s="32">
        <v>2002</v>
      </c>
      <c r="B39" s="59">
        <f>'Import '!C9</f>
        <v>167972.92</v>
      </c>
      <c r="C39" s="34">
        <v>41328824</v>
      </c>
      <c r="D39" s="56">
        <f t="shared" si="1"/>
        <v>4.0643043702380695</v>
      </c>
    </row>
    <row r="40" spans="1:4" x14ac:dyDescent="0.25">
      <c r="A40" s="31">
        <v>2003</v>
      </c>
      <c r="B40" s="59">
        <f>'Import '!C10</f>
        <v>170810.538</v>
      </c>
      <c r="C40" s="33">
        <v>41848959</v>
      </c>
      <c r="D40" s="56">
        <f t="shared" si="1"/>
        <v>4.0815958647860269</v>
      </c>
    </row>
    <row r="41" spans="1:4" x14ac:dyDescent="0.25">
      <c r="A41" s="32">
        <v>2004</v>
      </c>
      <c r="B41" s="59">
        <f>'Import '!C11</f>
        <v>206254.758</v>
      </c>
      <c r="C41" s="34">
        <v>42368489</v>
      </c>
      <c r="D41" s="56">
        <f t="shared" si="1"/>
        <v>4.8681169158522506</v>
      </c>
    </row>
    <row r="42" spans="1:4" x14ac:dyDescent="0.25">
      <c r="A42" s="31">
        <v>2005</v>
      </c>
      <c r="B42" s="59">
        <f>'Import '!C12</f>
        <v>237169.88800000001</v>
      </c>
      <c r="C42" s="33">
        <v>42888592</v>
      </c>
      <c r="D42" s="56">
        <f t="shared" si="1"/>
        <v>5.5299061344797709</v>
      </c>
    </row>
    <row r="43" spans="1:4" x14ac:dyDescent="0.25">
      <c r="A43" s="32">
        <v>2006</v>
      </c>
      <c r="B43" s="59">
        <f>'Import '!C13</f>
        <v>316402.60800000001</v>
      </c>
      <c r="C43" s="34">
        <v>43405956</v>
      </c>
      <c r="D43" s="56">
        <f t="shared" si="1"/>
        <v>7.2893823142612044</v>
      </c>
    </row>
    <row r="44" spans="1:4" x14ac:dyDescent="0.25">
      <c r="A44" s="31">
        <v>2007</v>
      </c>
      <c r="B44" s="59">
        <f>'Import '!C14</f>
        <v>366270.81400000001</v>
      </c>
      <c r="C44" s="33">
        <v>43926929</v>
      </c>
      <c r="D44" s="56">
        <f t="shared" si="1"/>
        <v>8.3381839417911507</v>
      </c>
    </row>
    <row r="45" spans="1:4" x14ac:dyDescent="0.25">
      <c r="A45" s="32">
        <v>2008</v>
      </c>
      <c r="B45" s="59">
        <f>'Import '!C15</f>
        <v>376312.95899999997</v>
      </c>
      <c r="C45" s="34">
        <v>44451147</v>
      </c>
      <c r="D45" s="56">
        <f t="shared" si="1"/>
        <v>8.4657648766633624</v>
      </c>
    </row>
    <row r="46" spans="1:4" x14ac:dyDescent="0.25">
      <c r="A46" s="31">
        <v>2009</v>
      </c>
      <c r="B46" s="59">
        <f>'Import '!C16</f>
        <v>303599.64500000002</v>
      </c>
      <c r="C46" s="33">
        <v>44978832</v>
      </c>
      <c r="D46" s="56">
        <f t="shared" si="1"/>
        <v>6.7498338996441714</v>
      </c>
    </row>
    <row r="47" spans="1:4" x14ac:dyDescent="0.25">
      <c r="A47" s="32">
        <v>2010</v>
      </c>
      <c r="B47" s="59">
        <f>'Import '!C17</f>
        <v>349106.55900000001</v>
      </c>
      <c r="C47" s="34">
        <v>45509584</v>
      </c>
      <c r="D47" s="56">
        <f t="shared" si="1"/>
        <v>7.6710558154080255</v>
      </c>
    </row>
    <row r="48" spans="1:4" x14ac:dyDescent="0.25">
      <c r="A48" s="31">
        <v>2011</v>
      </c>
      <c r="B48" s="59">
        <f>'Import '!C18</f>
        <v>442835.72899999999</v>
      </c>
      <c r="C48" s="33">
        <v>46044601</v>
      </c>
      <c r="D48" s="56">
        <f t="shared" si="1"/>
        <v>9.6175386338997697</v>
      </c>
    </row>
    <row r="49" spans="1:10" x14ac:dyDescent="0.25">
      <c r="A49" s="32">
        <v>2012</v>
      </c>
      <c r="B49" s="59">
        <f>'Import '!C19</f>
        <v>476050.62900000002</v>
      </c>
      <c r="C49" s="34">
        <v>46581823</v>
      </c>
      <c r="D49" s="56">
        <f t="shared" si="1"/>
        <v>10.219665061197798</v>
      </c>
    </row>
    <row r="50" spans="1:10" x14ac:dyDescent="0.25">
      <c r="A50" s="31">
        <v>2013</v>
      </c>
      <c r="B50" s="59">
        <f>'Import '!C20</f>
        <v>504193.65</v>
      </c>
      <c r="C50" s="33">
        <v>47121089</v>
      </c>
      <c r="D50" s="56">
        <f t="shared" si="1"/>
        <v>10.699957507348781</v>
      </c>
    </row>
    <row r="51" spans="1:10" x14ac:dyDescent="0.25">
      <c r="A51" s="32">
        <v>2014</v>
      </c>
      <c r="B51" s="59">
        <f>'Import '!C21</f>
        <v>570400.56599999999</v>
      </c>
      <c r="C51" s="34">
        <v>47661787</v>
      </c>
      <c r="D51" s="56">
        <f t="shared" si="1"/>
        <v>11.967670578528663</v>
      </c>
    </row>
    <row r="52" spans="1:10" x14ac:dyDescent="0.25">
      <c r="A52" s="31">
        <v>2015</v>
      </c>
      <c r="B52" s="59">
        <f>'Import '!C22</f>
        <v>507541.364</v>
      </c>
      <c r="C52" s="33">
        <v>48203405</v>
      </c>
      <c r="D52" s="56">
        <f t="shared" si="1"/>
        <v>10.529160004360689</v>
      </c>
    </row>
    <row r="53" spans="1:10" x14ac:dyDescent="0.25">
      <c r="A53" t="s">
        <v>39</v>
      </c>
    </row>
    <row r="55" spans="1:10" x14ac:dyDescent="0.25">
      <c r="A55" s="115" t="s">
        <v>22</v>
      </c>
      <c r="B55" s="115"/>
      <c r="C55" s="115"/>
      <c r="D55" s="115"/>
      <c r="F55" s="7" t="s">
        <v>29</v>
      </c>
      <c r="I55" s="1" t="s">
        <v>3</v>
      </c>
      <c r="J55" s="7" t="s">
        <v>28</v>
      </c>
    </row>
    <row r="56" spans="1:10" ht="75" x14ac:dyDescent="0.25">
      <c r="A56" s="60" t="s">
        <v>0</v>
      </c>
      <c r="B56" s="28" t="s">
        <v>23</v>
      </c>
      <c r="C56" s="28" t="s">
        <v>24</v>
      </c>
      <c r="D56" s="28" t="s">
        <v>58</v>
      </c>
    </row>
    <row r="57" spans="1:10" x14ac:dyDescent="0.25">
      <c r="A57" s="31">
        <v>1995</v>
      </c>
      <c r="B57" s="59">
        <f>B6+B32</f>
        <v>195176.69699999999</v>
      </c>
      <c r="C57" s="33">
        <v>37472184</v>
      </c>
      <c r="D57" s="29">
        <f>(B57/C57)*1000</f>
        <v>5.2085754329131166</v>
      </c>
    </row>
    <row r="58" spans="1:10" x14ac:dyDescent="0.25">
      <c r="A58" s="32">
        <v>1996</v>
      </c>
      <c r="B58" s="59">
        <f t="shared" ref="B58:B77" si="2">B7+B33</f>
        <v>182143.42600000001</v>
      </c>
      <c r="C58" s="34">
        <v>38068050</v>
      </c>
      <c r="D58" s="29">
        <f t="shared" ref="D58:D77" si="3">(B58/C58)*1000</f>
        <v>4.7846796985923898</v>
      </c>
    </row>
    <row r="59" spans="1:10" x14ac:dyDescent="0.25">
      <c r="A59" s="31">
        <v>1997</v>
      </c>
      <c r="B59" s="59">
        <f t="shared" si="2"/>
        <v>232780.43699999998</v>
      </c>
      <c r="C59" s="33">
        <v>38635691</v>
      </c>
      <c r="D59" s="29">
        <f t="shared" si="3"/>
        <v>6.0250103201208427</v>
      </c>
    </row>
    <row r="60" spans="1:10" x14ac:dyDescent="0.25">
      <c r="A60" s="32">
        <v>1998</v>
      </c>
      <c r="B60" s="59">
        <f t="shared" si="2"/>
        <v>265557.07799999998</v>
      </c>
      <c r="C60" s="34">
        <v>39184456</v>
      </c>
      <c r="D60" s="29">
        <f t="shared" si="3"/>
        <v>6.7771025837388166</v>
      </c>
    </row>
    <row r="61" spans="1:10" x14ac:dyDescent="0.25">
      <c r="A61" s="31">
        <v>1999</v>
      </c>
      <c r="B61" s="59">
        <f t="shared" si="2"/>
        <v>231592.20799999998</v>
      </c>
      <c r="C61" s="33">
        <v>39730798</v>
      </c>
      <c r="D61" s="29">
        <f t="shared" si="3"/>
        <v>5.8290348963038694</v>
      </c>
    </row>
    <row r="62" spans="1:10" x14ac:dyDescent="0.25">
      <c r="A62" s="32">
        <v>2000</v>
      </c>
      <c r="B62" s="59">
        <f t="shared" si="2"/>
        <v>232299.24400000001</v>
      </c>
      <c r="C62" s="34">
        <v>40295563</v>
      </c>
      <c r="D62" s="29">
        <f t="shared" si="3"/>
        <v>5.76488394019957</v>
      </c>
    </row>
    <row r="63" spans="1:10" x14ac:dyDescent="0.25">
      <c r="A63" s="31">
        <v>2001</v>
      </c>
      <c r="B63" s="59">
        <f t="shared" si="2"/>
        <v>216417.40600000002</v>
      </c>
      <c r="C63" s="33">
        <v>40813541</v>
      </c>
      <c r="D63" s="29">
        <f t="shared" si="3"/>
        <v>5.30258832479152</v>
      </c>
    </row>
    <row r="64" spans="1:10" x14ac:dyDescent="0.25">
      <c r="A64" s="32">
        <v>2002</v>
      </c>
      <c r="B64" s="59">
        <f t="shared" si="2"/>
        <v>222593.32</v>
      </c>
      <c r="C64" s="34">
        <v>41328824</v>
      </c>
      <c r="D64" s="29">
        <f t="shared" si="3"/>
        <v>5.3859098434545345</v>
      </c>
    </row>
    <row r="65" spans="1:4" x14ac:dyDescent="0.25">
      <c r="A65" s="31">
        <v>2003</v>
      </c>
      <c r="B65" s="59">
        <f t="shared" si="2"/>
        <v>246432.81200000001</v>
      </c>
      <c r="C65" s="33">
        <v>41848959</v>
      </c>
      <c r="D65" s="29">
        <f t="shared" si="3"/>
        <v>5.888624660890609</v>
      </c>
    </row>
    <row r="66" spans="1:4" x14ac:dyDescent="0.25">
      <c r="A66" s="32">
        <v>2004</v>
      </c>
      <c r="B66" s="59">
        <f t="shared" si="2"/>
        <v>319077.86499999999</v>
      </c>
      <c r="C66" s="34">
        <v>42368489</v>
      </c>
      <c r="D66" s="29">
        <f t="shared" si="3"/>
        <v>7.5310182763421176</v>
      </c>
    </row>
    <row r="67" spans="1:4" x14ac:dyDescent="0.25">
      <c r="A67" s="31">
        <v>2005</v>
      </c>
      <c r="B67" s="59">
        <f t="shared" si="2"/>
        <v>379407.69299999997</v>
      </c>
      <c r="C67" s="33">
        <v>42888592</v>
      </c>
      <c r="D67" s="29">
        <f t="shared" si="3"/>
        <v>8.846354597045293</v>
      </c>
    </row>
    <row r="68" spans="1:4" x14ac:dyDescent="0.25">
      <c r="A68" s="32">
        <v>2006</v>
      </c>
      <c r="B68" s="59">
        <f t="shared" si="2"/>
        <v>438324.83100000001</v>
      </c>
      <c r="C68" s="34">
        <v>43405956</v>
      </c>
      <c r="D68" s="29">
        <f t="shared" si="3"/>
        <v>10.09826464828928</v>
      </c>
    </row>
    <row r="69" spans="1:4" x14ac:dyDescent="0.25">
      <c r="A69" s="31">
        <v>2007</v>
      </c>
      <c r="B69" s="59">
        <f t="shared" si="2"/>
        <v>617798.83299999998</v>
      </c>
      <c r="C69" s="33">
        <v>43926929</v>
      </c>
      <c r="D69" s="29">
        <f t="shared" si="3"/>
        <v>14.064239114006808</v>
      </c>
    </row>
    <row r="70" spans="1:4" x14ac:dyDescent="0.25">
      <c r="A70" s="32">
        <v>2008</v>
      </c>
      <c r="B70" s="59">
        <f t="shared" si="2"/>
        <v>685115.05099999998</v>
      </c>
      <c r="C70" s="34">
        <v>44451147</v>
      </c>
      <c r="D70" s="29">
        <f t="shared" si="3"/>
        <v>15.412764287049781</v>
      </c>
    </row>
    <row r="71" spans="1:4" x14ac:dyDescent="0.25">
      <c r="A71" s="31">
        <v>2009</v>
      </c>
      <c r="B71" s="59">
        <f t="shared" si="2"/>
        <v>449855.53700000001</v>
      </c>
      <c r="C71" s="33">
        <v>44978832</v>
      </c>
      <c r="D71" s="29">
        <f t="shared" si="3"/>
        <v>10.001494414083496</v>
      </c>
    </row>
    <row r="72" spans="1:4" x14ac:dyDescent="0.25">
      <c r="A72" s="32">
        <v>2010</v>
      </c>
      <c r="B72" s="59">
        <f t="shared" si="2"/>
        <v>441082.158</v>
      </c>
      <c r="C72" s="34">
        <v>45509584</v>
      </c>
      <c r="D72" s="29">
        <f t="shared" si="3"/>
        <v>9.6920718501843481</v>
      </c>
    </row>
    <row r="73" spans="1:4" x14ac:dyDescent="0.25">
      <c r="A73" s="31">
        <v>2011</v>
      </c>
      <c r="B73" s="59">
        <f t="shared" si="2"/>
        <v>675602.723</v>
      </c>
      <c r="C73" s="33">
        <v>46044601</v>
      </c>
      <c r="D73" s="29">
        <f t="shared" si="3"/>
        <v>14.672789172393957</v>
      </c>
    </row>
    <row r="74" spans="1:4" x14ac:dyDescent="0.25">
      <c r="A74" s="32">
        <v>2012</v>
      </c>
      <c r="B74" s="59">
        <f t="shared" si="2"/>
        <v>665471.90300000005</v>
      </c>
      <c r="C74" s="34">
        <v>46581823</v>
      </c>
      <c r="D74" s="29">
        <f t="shared" si="3"/>
        <v>14.28608543293808</v>
      </c>
    </row>
    <row r="75" spans="1:4" x14ac:dyDescent="0.25">
      <c r="A75" s="31">
        <v>2013</v>
      </c>
      <c r="B75" s="59">
        <f t="shared" si="2"/>
        <v>701077.82900000003</v>
      </c>
      <c r="C75" s="33">
        <v>47121089</v>
      </c>
      <c r="D75" s="29">
        <f t="shared" si="3"/>
        <v>14.878217882443254</v>
      </c>
    </row>
    <row r="76" spans="1:4" x14ac:dyDescent="0.25">
      <c r="A76" s="32">
        <v>2014</v>
      </c>
      <c r="B76" s="59">
        <f t="shared" si="2"/>
        <v>815596.39199999999</v>
      </c>
      <c r="C76" s="34">
        <v>47661787</v>
      </c>
      <c r="D76" s="29">
        <f t="shared" si="3"/>
        <v>17.112165601344323</v>
      </c>
    </row>
    <row r="77" spans="1:4" x14ac:dyDescent="0.25">
      <c r="A77" s="31">
        <v>2015</v>
      </c>
      <c r="B77" s="59">
        <f t="shared" si="2"/>
        <v>798642.95299999998</v>
      </c>
      <c r="C77" s="33">
        <v>48203405</v>
      </c>
      <c r="D77" s="29">
        <f t="shared" si="3"/>
        <v>16.568185442501417</v>
      </c>
    </row>
    <row r="78" spans="1:4" x14ac:dyDescent="0.25">
      <c r="A78" t="s">
        <v>39</v>
      </c>
    </row>
    <row r="83" spans="1:11" x14ac:dyDescent="0.25">
      <c r="A83" s="115" t="s">
        <v>317</v>
      </c>
      <c r="B83" s="115"/>
      <c r="C83" s="115"/>
      <c r="D83" s="115"/>
      <c r="G83" s="7" t="s">
        <v>25</v>
      </c>
      <c r="J83" s="1" t="s">
        <v>3</v>
      </c>
      <c r="K83" s="7" t="s">
        <v>318</v>
      </c>
    </row>
    <row r="84" spans="1:11" ht="60" x14ac:dyDescent="0.25">
      <c r="A84" s="60" t="s">
        <v>0</v>
      </c>
      <c r="B84" s="28" t="s">
        <v>1</v>
      </c>
      <c r="C84" s="28" t="s">
        <v>319</v>
      </c>
      <c r="D84" s="28" t="s">
        <v>17</v>
      </c>
    </row>
    <row r="85" spans="1:11" x14ac:dyDescent="0.25">
      <c r="A85" s="31">
        <v>1995</v>
      </c>
      <c r="B85" s="59">
        <f t="shared" ref="B85:B105" si="4">B32</f>
        <v>129129.217</v>
      </c>
      <c r="C85" s="33">
        <f>' Per Cápita 1'!C83</f>
        <v>483927331</v>
      </c>
      <c r="D85" s="52">
        <f>(B85/C85)*1000</f>
        <v>0.26683596632817586</v>
      </c>
    </row>
    <row r="86" spans="1:11" x14ac:dyDescent="0.25">
      <c r="A86" s="32">
        <v>1996</v>
      </c>
      <c r="B86" s="59">
        <f t="shared" si="4"/>
        <v>130798.898</v>
      </c>
      <c r="C86" s="33">
        <f>' Per Cápita 1'!C84</f>
        <v>484581653</v>
      </c>
      <c r="D86" s="52">
        <f t="shared" ref="D86:D105" si="5">(B86/C86)*1000</f>
        <v>0.26992127578548669</v>
      </c>
    </row>
    <row r="87" spans="1:11" x14ac:dyDescent="0.25">
      <c r="A87" s="31">
        <v>1997</v>
      </c>
      <c r="B87" s="59">
        <f t="shared" si="4"/>
        <v>161658.25399999999</v>
      </c>
      <c r="C87" s="33">
        <f>' Per Cápita 1'!C85</f>
        <v>485409098</v>
      </c>
      <c r="D87" s="52">
        <f t="shared" si="5"/>
        <v>0.3330350722021283</v>
      </c>
    </row>
    <row r="88" spans="1:11" x14ac:dyDescent="0.25">
      <c r="A88" s="32">
        <v>1998</v>
      </c>
      <c r="B88" s="59">
        <f t="shared" si="4"/>
        <v>163538.09299999999</v>
      </c>
      <c r="C88" s="33">
        <f>' Per Cápita 1'!C86</f>
        <v>486055038</v>
      </c>
      <c r="D88" s="52">
        <f t="shared" si="5"/>
        <v>0.33646003068483776</v>
      </c>
    </row>
    <row r="89" spans="1:11" x14ac:dyDescent="0.25">
      <c r="A89" s="31">
        <v>1999</v>
      </c>
      <c r="B89" s="59">
        <f t="shared" si="4"/>
        <v>144687.85</v>
      </c>
      <c r="C89" s="33">
        <f>' Per Cápita 1'!C87</f>
        <v>487060355</v>
      </c>
      <c r="D89" s="52">
        <f t="shared" si="5"/>
        <v>0.29706349226473178</v>
      </c>
    </row>
    <row r="90" spans="1:11" x14ac:dyDescent="0.25">
      <c r="A90" s="32">
        <v>2000</v>
      </c>
      <c r="B90" s="59">
        <f t="shared" si="4"/>
        <v>168103.62700000001</v>
      </c>
      <c r="C90" s="33">
        <f>' Per Cápita 1'!C88</f>
        <v>487865459</v>
      </c>
      <c r="D90" s="52">
        <f t="shared" si="5"/>
        <v>0.34456964291870479</v>
      </c>
    </row>
    <row r="91" spans="1:11" x14ac:dyDescent="0.25">
      <c r="A91" s="31">
        <v>2001</v>
      </c>
      <c r="B91" s="59">
        <f t="shared" si="4"/>
        <v>170277.644</v>
      </c>
      <c r="C91" s="33">
        <f>' Per Cápita 1'!C89</f>
        <v>489073595</v>
      </c>
      <c r="D91" s="52">
        <f t="shared" si="5"/>
        <v>0.3481636419156916</v>
      </c>
    </row>
    <row r="92" spans="1:11" x14ac:dyDescent="0.25">
      <c r="A92" s="32">
        <v>2002</v>
      </c>
      <c r="B92" s="59">
        <f t="shared" si="4"/>
        <v>167972.92</v>
      </c>
      <c r="C92" s="33">
        <f>' Per Cápita 1'!C90</f>
        <v>490424475</v>
      </c>
      <c r="D92" s="52">
        <f t="shared" si="5"/>
        <v>0.34250517370691996</v>
      </c>
    </row>
    <row r="93" spans="1:11" x14ac:dyDescent="0.25">
      <c r="A93" s="31">
        <v>2003</v>
      </c>
      <c r="B93" s="59">
        <f t="shared" si="4"/>
        <v>170810.538</v>
      </c>
      <c r="C93" s="33">
        <f>' Per Cápita 1'!C91</f>
        <v>492252932</v>
      </c>
      <c r="D93" s="52">
        <f t="shared" si="5"/>
        <v>0.34699750249532291</v>
      </c>
    </row>
    <row r="94" spans="1:11" x14ac:dyDescent="0.25">
      <c r="A94" s="32">
        <v>2004</v>
      </c>
      <c r="B94" s="59">
        <f t="shared" si="4"/>
        <v>206254.758</v>
      </c>
      <c r="C94" s="33">
        <f>' Per Cápita 1'!C92</f>
        <v>494232263</v>
      </c>
      <c r="D94" s="52">
        <f t="shared" si="5"/>
        <v>0.41732354085512219</v>
      </c>
    </row>
    <row r="95" spans="1:11" x14ac:dyDescent="0.25">
      <c r="A95" s="31">
        <v>2005</v>
      </c>
      <c r="B95" s="59">
        <f t="shared" si="4"/>
        <v>237169.88800000001</v>
      </c>
      <c r="C95" s="33">
        <f>' Per Cápita 1'!C93</f>
        <v>496200867</v>
      </c>
      <c r="D95" s="52">
        <f t="shared" si="5"/>
        <v>0.47797153083168636</v>
      </c>
    </row>
    <row r="96" spans="1:11" x14ac:dyDescent="0.25">
      <c r="A96" s="32">
        <v>2006</v>
      </c>
      <c r="B96" s="59">
        <f t="shared" si="4"/>
        <v>316402.60800000001</v>
      </c>
      <c r="C96" s="33">
        <f>' Per Cápita 1'!C94</f>
        <v>498074489</v>
      </c>
      <c r="D96" s="52">
        <f t="shared" si="5"/>
        <v>0.63525158382484437</v>
      </c>
    </row>
    <row r="97" spans="1:11" x14ac:dyDescent="0.25">
      <c r="A97" s="31">
        <v>2007</v>
      </c>
      <c r="B97" s="59">
        <f t="shared" si="4"/>
        <v>366270.81400000001</v>
      </c>
      <c r="C97" s="33">
        <f>' Per Cápita 1'!C95</f>
        <v>499915977</v>
      </c>
      <c r="D97" s="52">
        <f t="shared" si="5"/>
        <v>0.73266474938047443</v>
      </c>
    </row>
    <row r="98" spans="1:11" x14ac:dyDescent="0.25">
      <c r="A98" s="32">
        <v>2008</v>
      </c>
      <c r="B98" s="59">
        <f t="shared" si="4"/>
        <v>376312.95899999997</v>
      </c>
      <c r="C98" s="33">
        <f>' Per Cápita 1'!C96</f>
        <v>501803925</v>
      </c>
      <c r="D98" s="52">
        <f t="shared" si="5"/>
        <v>0.74992031798077308</v>
      </c>
    </row>
    <row r="99" spans="1:11" x14ac:dyDescent="0.25">
      <c r="A99" s="31">
        <v>2009</v>
      </c>
      <c r="B99" s="59">
        <f t="shared" si="4"/>
        <v>303599.64500000002</v>
      </c>
      <c r="C99" s="33">
        <f>' Per Cápita 1'!C97</f>
        <v>503310374</v>
      </c>
      <c r="D99" s="52">
        <f t="shared" si="5"/>
        <v>0.60320561761359603</v>
      </c>
    </row>
    <row r="100" spans="1:11" x14ac:dyDescent="0.25">
      <c r="A100" s="32">
        <v>2010</v>
      </c>
      <c r="B100" s="59">
        <f t="shared" si="4"/>
        <v>349106.55900000001</v>
      </c>
      <c r="C100" s="33">
        <f>' Per Cápita 1'!C98</f>
        <v>504412209</v>
      </c>
      <c r="D100" s="52">
        <f t="shared" si="5"/>
        <v>0.69210568810795781</v>
      </c>
    </row>
    <row r="101" spans="1:11" x14ac:dyDescent="0.25">
      <c r="A101" s="31">
        <v>2011</v>
      </c>
      <c r="B101" s="59">
        <f t="shared" si="4"/>
        <v>442835.72899999999</v>
      </c>
      <c r="C101" s="33">
        <f>' Per Cápita 1'!C99</f>
        <v>505526581</v>
      </c>
      <c r="D101" s="52">
        <f t="shared" si="5"/>
        <v>0.87598900956703596</v>
      </c>
    </row>
    <row r="102" spans="1:11" x14ac:dyDescent="0.25">
      <c r="A102" s="32">
        <v>2012</v>
      </c>
      <c r="B102" s="59">
        <f t="shared" si="4"/>
        <v>476050.62900000002</v>
      </c>
      <c r="C102" s="33">
        <f>' Per Cápita 1'!C100</f>
        <v>505098575</v>
      </c>
      <c r="D102" s="52">
        <f t="shared" si="5"/>
        <v>0.9424905405840831</v>
      </c>
    </row>
    <row r="103" spans="1:11" x14ac:dyDescent="0.25">
      <c r="A103" s="31">
        <v>2013</v>
      </c>
      <c r="B103" s="59">
        <f t="shared" si="4"/>
        <v>504193.65</v>
      </c>
      <c r="C103" s="33">
        <f>' Per Cápita 1'!C101</f>
        <v>508050888</v>
      </c>
      <c r="D103" s="52">
        <f t="shared" si="5"/>
        <v>0.99240777234897781</v>
      </c>
    </row>
    <row r="104" spans="1:11" x14ac:dyDescent="0.25">
      <c r="A104" s="32">
        <v>2014</v>
      </c>
      <c r="B104" s="59">
        <f t="shared" si="4"/>
        <v>570400.56599999999</v>
      </c>
      <c r="C104" s="33">
        <f>' Per Cápita 1'!C102</f>
        <v>508344735</v>
      </c>
      <c r="D104" s="52">
        <f t="shared" si="5"/>
        <v>1.1220743065235053</v>
      </c>
    </row>
    <row r="105" spans="1:11" x14ac:dyDescent="0.25">
      <c r="A105" s="31">
        <v>2015</v>
      </c>
      <c r="B105" s="59">
        <f t="shared" si="4"/>
        <v>507541.364</v>
      </c>
      <c r="C105" s="33">
        <f>' Per Cápita 1'!C103</f>
        <v>509668361</v>
      </c>
      <c r="D105" s="52">
        <f t="shared" si="5"/>
        <v>0.99582670386714467</v>
      </c>
    </row>
    <row r="106" spans="1:11" x14ac:dyDescent="0.25">
      <c r="A106" t="s">
        <v>34</v>
      </c>
    </row>
    <row r="109" spans="1:11" x14ac:dyDescent="0.25">
      <c r="A109" s="115" t="s">
        <v>320</v>
      </c>
      <c r="B109" s="115"/>
      <c r="C109" s="115"/>
      <c r="D109" s="115"/>
      <c r="G109" s="7" t="s">
        <v>26</v>
      </c>
      <c r="J109" s="1" t="s">
        <v>3</v>
      </c>
      <c r="K109" s="7" t="s">
        <v>321</v>
      </c>
    </row>
    <row r="110" spans="1:11" ht="75" x14ac:dyDescent="0.25">
      <c r="A110" s="60" t="s">
        <v>0</v>
      </c>
      <c r="B110" s="28" t="s">
        <v>326</v>
      </c>
      <c r="C110" s="28" t="s">
        <v>319</v>
      </c>
      <c r="D110" s="28" t="s">
        <v>57</v>
      </c>
    </row>
    <row r="111" spans="1:11" x14ac:dyDescent="0.25">
      <c r="A111" s="31">
        <v>1995</v>
      </c>
      <c r="B111" s="53">
        <f t="shared" ref="B111:B131" si="6">B6</f>
        <v>66047.48</v>
      </c>
      <c r="C111" s="33">
        <f>C85</f>
        <v>483927331</v>
      </c>
      <c r="D111" s="56">
        <f t="shared" ref="D111:D131" si="7">(B111*1000/C111)</f>
        <v>0.13648222732846638</v>
      </c>
    </row>
    <row r="112" spans="1:11" x14ac:dyDescent="0.25">
      <c r="A112" s="32">
        <v>1996</v>
      </c>
      <c r="B112" s="53">
        <f t="shared" si="6"/>
        <v>51344.527999999998</v>
      </c>
      <c r="C112" s="33">
        <f t="shared" ref="C112:C131" si="8">C86</f>
        <v>484581653</v>
      </c>
      <c r="D112" s="56">
        <f t="shared" si="7"/>
        <v>0.10595640111863666</v>
      </c>
    </row>
    <row r="113" spans="1:4" x14ac:dyDescent="0.25">
      <c r="A113" s="31">
        <v>1997</v>
      </c>
      <c r="B113" s="53">
        <f t="shared" si="6"/>
        <v>71122.183000000005</v>
      </c>
      <c r="C113" s="33">
        <f t="shared" si="8"/>
        <v>485409098</v>
      </c>
      <c r="D113" s="56">
        <f t="shared" si="7"/>
        <v>0.14652008644469205</v>
      </c>
    </row>
    <row r="114" spans="1:4" x14ac:dyDescent="0.25">
      <c r="A114" s="32">
        <v>1998</v>
      </c>
      <c r="B114" s="53">
        <f t="shared" si="6"/>
        <v>102018.985</v>
      </c>
      <c r="C114" s="33">
        <f t="shared" si="8"/>
        <v>486055038</v>
      </c>
      <c r="D114" s="56">
        <f t="shared" si="7"/>
        <v>0.20989183739311432</v>
      </c>
    </row>
    <row r="115" spans="1:4" x14ac:dyDescent="0.25">
      <c r="A115" s="31">
        <v>1999</v>
      </c>
      <c r="B115" s="53">
        <f t="shared" si="6"/>
        <v>86904.357999999993</v>
      </c>
      <c r="C115" s="33">
        <f t="shared" si="8"/>
        <v>487060355</v>
      </c>
      <c r="D115" s="56">
        <f t="shared" si="7"/>
        <v>0.17842626095076042</v>
      </c>
    </row>
    <row r="116" spans="1:4" x14ac:dyDescent="0.25">
      <c r="A116" s="32">
        <v>2000</v>
      </c>
      <c r="B116" s="53">
        <f t="shared" si="6"/>
        <v>64195.616999999998</v>
      </c>
      <c r="C116" s="33">
        <f t="shared" si="8"/>
        <v>487865459</v>
      </c>
      <c r="D116" s="56">
        <f t="shared" si="7"/>
        <v>0.13158467322442682</v>
      </c>
    </row>
    <row r="117" spans="1:4" x14ac:dyDescent="0.25">
      <c r="A117" s="31">
        <v>2001</v>
      </c>
      <c r="B117" s="53">
        <f t="shared" si="6"/>
        <v>46139.762000000002</v>
      </c>
      <c r="C117" s="33">
        <f t="shared" si="8"/>
        <v>489073595</v>
      </c>
      <c r="D117" s="56">
        <f t="shared" si="7"/>
        <v>9.4341143074796338E-2</v>
      </c>
    </row>
    <row r="118" spans="1:4" x14ac:dyDescent="0.25">
      <c r="A118" s="32">
        <v>2002</v>
      </c>
      <c r="B118" s="53">
        <f t="shared" si="6"/>
        <v>54620.4</v>
      </c>
      <c r="C118" s="33">
        <f t="shared" si="8"/>
        <v>490424475</v>
      </c>
      <c r="D118" s="56">
        <f t="shared" si="7"/>
        <v>0.11137372375226583</v>
      </c>
    </row>
    <row r="119" spans="1:4" x14ac:dyDescent="0.25">
      <c r="A119" s="31">
        <v>2003</v>
      </c>
      <c r="B119" s="53">
        <f t="shared" si="6"/>
        <v>75622.274000000005</v>
      </c>
      <c r="C119" s="33">
        <f t="shared" si="8"/>
        <v>492252932</v>
      </c>
      <c r="D119" s="56">
        <f t="shared" si="7"/>
        <v>0.15362483204061445</v>
      </c>
    </row>
    <row r="120" spans="1:4" x14ac:dyDescent="0.25">
      <c r="A120" s="32">
        <v>2004</v>
      </c>
      <c r="B120" s="53">
        <f t="shared" si="6"/>
        <v>112823.107</v>
      </c>
      <c r="C120" s="33">
        <f t="shared" si="8"/>
        <v>494232263</v>
      </c>
      <c r="D120" s="56">
        <f t="shared" si="7"/>
        <v>0.22827952654317105</v>
      </c>
    </row>
    <row r="121" spans="1:4" x14ac:dyDescent="0.25">
      <c r="A121" s="31">
        <v>2005</v>
      </c>
      <c r="B121" s="53">
        <f t="shared" si="6"/>
        <v>142237.80499999999</v>
      </c>
      <c r="C121" s="33">
        <f t="shared" si="8"/>
        <v>496200867</v>
      </c>
      <c r="D121" s="56">
        <f t="shared" si="7"/>
        <v>0.28665368091749022</v>
      </c>
    </row>
    <row r="122" spans="1:4" x14ac:dyDescent="0.25">
      <c r="A122" s="32">
        <v>2006</v>
      </c>
      <c r="B122" s="53">
        <f t="shared" si="6"/>
        <v>121922.223</v>
      </c>
      <c r="C122" s="33">
        <f t="shared" si="8"/>
        <v>498074489</v>
      </c>
      <c r="D122" s="56">
        <f t="shared" si="7"/>
        <v>0.24478712660989146</v>
      </c>
    </row>
    <row r="123" spans="1:4" x14ac:dyDescent="0.25">
      <c r="A123" s="31">
        <v>2007</v>
      </c>
      <c r="B123" s="53">
        <f t="shared" si="6"/>
        <v>251528.019</v>
      </c>
      <c r="C123" s="33">
        <f t="shared" si="8"/>
        <v>499915977</v>
      </c>
      <c r="D123" s="56">
        <f t="shared" si="7"/>
        <v>0.5031405887633793</v>
      </c>
    </row>
    <row r="124" spans="1:4" x14ac:dyDescent="0.25">
      <c r="A124" s="32">
        <v>2008</v>
      </c>
      <c r="B124" s="53">
        <f t="shared" si="6"/>
        <v>308802.092</v>
      </c>
      <c r="C124" s="33">
        <f t="shared" si="8"/>
        <v>501803925</v>
      </c>
      <c r="D124" s="56">
        <f t="shared" si="7"/>
        <v>0.6153839709404425</v>
      </c>
    </row>
    <row r="125" spans="1:4" x14ac:dyDescent="0.25">
      <c r="A125" s="31">
        <v>2009</v>
      </c>
      <c r="B125" s="53">
        <f t="shared" si="6"/>
        <v>146255.89199999999</v>
      </c>
      <c r="C125" s="33">
        <f t="shared" si="8"/>
        <v>503310374</v>
      </c>
      <c r="D125" s="56">
        <f t="shared" si="7"/>
        <v>0.29058787490837612</v>
      </c>
    </row>
    <row r="126" spans="1:4" x14ac:dyDescent="0.25">
      <c r="A126" s="32">
        <v>2010</v>
      </c>
      <c r="B126" s="53">
        <f t="shared" si="6"/>
        <v>91975.599000000002</v>
      </c>
      <c r="C126" s="33">
        <f t="shared" si="8"/>
        <v>504412209</v>
      </c>
      <c r="D126" s="56">
        <f t="shared" si="7"/>
        <v>0.18234213478365668</v>
      </c>
    </row>
    <row r="127" spans="1:4" x14ac:dyDescent="0.25">
      <c r="A127" s="31">
        <v>2011</v>
      </c>
      <c r="B127" s="53">
        <f t="shared" si="6"/>
        <v>232766.99400000001</v>
      </c>
      <c r="C127" s="33">
        <f t="shared" si="8"/>
        <v>505526581</v>
      </c>
      <c r="D127" s="56">
        <f t="shared" si="7"/>
        <v>0.46044461903379125</v>
      </c>
    </row>
    <row r="128" spans="1:4" x14ac:dyDescent="0.25">
      <c r="A128" s="32">
        <v>2012</v>
      </c>
      <c r="B128" s="53">
        <f t="shared" si="6"/>
        <v>189421.274</v>
      </c>
      <c r="C128" s="33">
        <f t="shared" si="8"/>
        <v>505098575</v>
      </c>
      <c r="D128" s="56">
        <f t="shared" si="7"/>
        <v>0.37501842882847175</v>
      </c>
    </row>
    <row r="129" spans="1:10" x14ac:dyDescent="0.25">
      <c r="A129" s="31">
        <v>2013</v>
      </c>
      <c r="B129" s="53">
        <f t="shared" si="6"/>
        <v>196884.179</v>
      </c>
      <c r="C129" s="33">
        <f t="shared" si="8"/>
        <v>508050888</v>
      </c>
      <c r="D129" s="56">
        <f t="shared" si="7"/>
        <v>0.3875284615189965</v>
      </c>
    </row>
    <row r="130" spans="1:10" x14ac:dyDescent="0.25">
      <c r="A130" s="32">
        <v>2014</v>
      </c>
      <c r="B130" s="53">
        <f t="shared" si="6"/>
        <v>245195.826</v>
      </c>
      <c r="C130" s="33">
        <f t="shared" si="8"/>
        <v>508344735</v>
      </c>
      <c r="D130" s="56">
        <f t="shared" si="7"/>
        <v>0.48234162590471208</v>
      </c>
    </row>
    <row r="131" spans="1:10" x14ac:dyDescent="0.25">
      <c r="A131" s="31">
        <v>2015</v>
      </c>
      <c r="B131" s="53">
        <f t="shared" si="6"/>
        <v>291101.58899999998</v>
      </c>
      <c r="C131" s="33">
        <f t="shared" si="8"/>
        <v>509668361</v>
      </c>
      <c r="D131" s="56">
        <f t="shared" si="7"/>
        <v>0.57115883832545766</v>
      </c>
    </row>
    <row r="132" spans="1:10" x14ac:dyDescent="0.25">
      <c r="A132" t="s">
        <v>34</v>
      </c>
    </row>
    <row r="134" spans="1:10" x14ac:dyDescent="0.25">
      <c r="A134" s="115" t="s">
        <v>323</v>
      </c>
      <c r="B134" s="115"/>
      <c r="C134" s="115"/>
      <c r="D134" s="115"/>
      <c r="F134" s="7" t="s">
        <v>29</v>
      </c>
      <c r="I134" s="1" t="s">
        <v>3</v>
      </c>
      <c r="J134" s="7" t="s">
        <v>324</v>
      </c>
    </row>
    <row r="135" spans="1:10" ht="75" x14ac:dyDescent="0.25">
      <c r="A135" s="60" t="s">
        <v>0</v>
      </c>
      <c r="B135" s="28" t="s">
        <v>325</v>
      </c>
      <c r="C135" s="28" t="s">
        <v>319</v>
      </c>
      <c r="D135" s="28" t="s">
        <v>58</v>
      </c>
    </row>
    <row r="136" spans="1:10" x14ac:dyDescent="0.25">
      <c r="A136" s="31">
        <v>1995</v>
      </c>
      <c r="B136" s="59">
        <f t="shared" ref="B136:B156" si="9">B57</f>
        <v>195176.69699999999</v>
      </c>
      <c r="C136" s="33">
        <f>C111</f>
        <v>483927331</v>
      </c>
      <c r="D136" s="56">
        <f>(B136/C136)*1000</f>
        <v>0.40331819365664223</v>
      </c>
    </row>
    <row r="137" spans="1:10" x14ac:dyDescent="0.25">
      <c r="A137" s="32">
        <v>1996</v>
      </c>
      <c r="B137" s="59">
        <f t="shared" si="9"/>
        <v>182143.42600000001</v>
      </c>
      <c r="C137" s="33">
        <f t="shared" ref="C137:C156" si="10">C112</f>
        <v>484581653</v>
      </c>
      <c r="D137" s="56">
        <f t="shared" ref="D137:D156" si="11">(B137/C137)*1000</f>
        <v>0.37587767690412333</v>
      </c>
    </row>
    <row r="138" spans="1:10" x14ac:dyDescent="0.25">
      <c r="A138" s="31">
        <v>1997</v>
      </c>
      <c r="B138" s="59">
        <f t="shared" si="9"/>
        <v>232780.43699999998</v>
      </c>
      <c r="C138" s="33">
        <f t="shared" si="10"/>
        <v>485409098</v>
      </c>
      <c r="D138" s="56">
        <f t="shared" si="11"/>
        <v>0.47955515864682036</v>
      </c>
    </row>
    <row r="139" spans="1:10" x14ac:dyDescent="0.25">
      <c r="A139" s="32">
        <v>1998</v>
      </c>
      <c r="B139" s="59">
        <f t="shared" si="9"/>
        <v>265557.07799999998</v>
      </c>
      <c r="C139" s="33">
        <f t="shared" si="10"/>
        <v>486055038</v>
      </c>
      <c r="D139" s="56">
        <f t="shared" si="11"/>
        <v>0.54635186807795211</v>
      </c>
    </row>
    <row r="140" spans="1:10" x14ac:dyDescent="0.25">
      <c r="A140" s="31">
        <v>1999</v>
      </c>
      <c r="B140" s="59">
        <f t="shared" si="9"/>
        <v>231592.20799999998</v>
      </c>
      <c r="C140" s="33">
        <f t="shared" si="10"/>
        <v>487060355</v>
      </c>
      <c r="D140" s="56">
        <f t="shared" si="11"/>
        <v>0.47548975321549214</v>
      </c>
    </row>
    <row r="141" spans="1:10" x14ac:dyDescent="0.25">
      <c r="A141" s="32">
        <v>2000</v>
      </c>
      <c r="B141" s="59">
        <f t="shared" si="9"/>
        <v>232299.24400000001</v>
      </c>
      <c r="C141" s="33">
        <f t="shared" si="10"/>
        <v>487865459</v>
      </c>
      <c r="D141" s="56">
        <f t="shared" si="11"/>
        <v>0.47615431614313158</v>
      </c>
    </row>
    <row r="142" spans="1:10" x14ac:dyDescent="0.25">
      <c r="A142" s="31">
        <v>2001</v>
      </c>
      <c r="B142" s="59">
        <f t="shared" si="9"/>
        <v>216417.40600000002</v>
      </c>
      <c r="C142" s="33">
        <f t="shared" si="10"/>
        <v>489073595</v>
      </c>
      <c r="D142" s="56">
        <f t="shared" si="11"/>
        <v>0.44250478499048801</v>
      </c>
    </row>
    <row r="143" spans="1:10" x14ac:dyDescent="0.25">
      <c r="A143" s="32">
        <v>2002</v>
      </c>
      <c r="B143" s="59">
        <f t="shared" si="9"/>
        <v>222593.32</v>
      </c>
      <c r="C143" s="33">
        <f t="shared" si="10"/>
        <v>490424475</v>
      </c>
      <c r="D143" s="56">
        <f t="shared" si="11"/>
        <v>0.45387889745918575</v>
      </c>
    </row>
    <row r="144" spans="1:10" x14ac:dyDescent="0.25">
      <c r="A144" s="31">
        <v>2003</v>
      </c>
      <c r="B144" s="59">
        <f t="shared" si="9"/>
        <v>246432.81200000001</v>
      </c>
      <c r="C144" s="33">
        <f t="shared" si="10"/>
        <v>492252932</v>
      </c>
      <c r="D144" s="56">
        <f t="shared" si="11"/>
        <v>0.5006223345359373</v>
      </c>
    </row>
    <row r="145" spans="1:4" x14ac:dyDescent="0.25">
      <c r="A145" s="32">
        <v>2004</v>
      </c>
      <c r="B145" s="59">
        <f t="shared" si="9"/>
        <v>319077.86499999999</v>
      </c>
      <c r="C145" s="33">
        <f t="shared" si="10"/>
        <v>494232263</v>
      </c>
      <c r="D145" s="56">
        <f t="shared" si="11"/>
        <v>0.64560306739829321</v>
      </c>
    </row>
    <row r="146" spans="1:4" x14ac:dyDescent="0.25">
      <c r="A146" s="31">
        <v>2005</v>
      </c>
      <c r="B146" s="59">
        <f t="shared" si="9"/>
        <v>379407.69299999997</v>
      </c>
      <c r="C146" s="33">
        <f t="shared" si="10"/>
        <v>496200867</v>
      </c>
      <c r="D146" s="56">
        <f t="shared" si="11"/>
        <v>0.76462521174917641</v>
      </c>
    </row>
    <row r="147" spans="1:4" x14ac:dyDescent="0.25">
      <c r="A147" s="32">
        <v>2006</v>
      </c>
      <c r="B147" s="59">
        <f t="shared" si="9"/>
        <v>438324.83100000001</v>
      </c>
      <c r="C147" s="33">
        <f t="shared" si="10"/>
        <v>498074489</v>
      </c>
      <c r="D147" s="56">
        <f t="shared" si="11"/>
        <v>0.8800387104347358</v>
      </c>
    </row>
    <row r="148" spans="1:4" x14ac:dyDescent="0.25">
      <c r="A148" s="31">
        <v>2007</v>
      </c>
      <c r="B148" s="59">
        <f t="shared" si="9"/>
        <v>617798.83299999998</v>
      </c>
      <c r="C148" s="33">
        <f t="shared" si="10"/>
        <v>499915977</v>
      </c>
      <c r="D148" s="56">
        <f t="shared" si="11"/>
        <v>1.2358053381438536</v>
      </c>
    </row>
    <row r="149" spans="1:4" x14ac:dyDescent="0.25">
      <c r="A149" s="32">
        <v>2008</v>
      </c>
      <c r="B149" s="59">
        <f t="shared" si="9"/>
        <v>685115.05099999998</v>
      </c>
      <c r="C149" s="33">
        <f t="shared" si="10"/>
        <v>501803925</v>
      </c>
      <c r="D149" s="56">
        <f t="shared" si="11"/>
        <v>1.3653042889212157</v>
      </c>
    </row>
    <row r="150" spans="1:4" x14ac:dyDescent="0.25">
      <c r="A150" s="31">
        <v>2009</v>
      </c>
      <c r="B150" s="59">
        <f t="shared" si="9"/>
        <v>449855.53700000001</v>
      </c>
      <c r="C150" s="33">
        <f t="shared" si="10"/>
        <v>503310374</v>
      </c>
      <c r="D150" s="56">
        <f t="shared" si="11"/>
        <v>0.89379349252197215</v>
      </c>
    </row>
    <row r="151" spans="1:4" x14ac:dyDescent="0.25">
      <c r="A151" s="32">
        <v>2010</v>
      </c>
      <c r="B151" s="59">
        <f t="shared" si="9"/>
        <v>441082.158</v>
      </c>
      <c r="C151" s="33">
        <f t="shared" si="10"/>
        <v>504412209</v>
      </c>
      <c r="D151" s="56">
        <f t="shared" si="11"/>
        <v>0.87444782289161438</v>
      </c>
    </row>
    <row r="152" spans="1:4" x14ac:dyDescent="0.25">
      <c r="A152" s="31">
        <v>2011</v>
      </c>
      <c r="B152" s="59">
        <f t="shared" si="9"/>
        <v>675602.723</v>
      </c>
      <c r="C152" s="33">
        <f t="shared" si="10"/>
        <v>505526581</v>
      </c>
      <c r="D152" s="56">
        <f t="shared" si="11"/>
        <v>1.3364336286008272</v>
      </c>
    </row>
    <row r="153" spans="1:4" x14ac:dyDescent="0.25">
      <c r="A153" s="32">
        <v>2012</v>
      </c>
      <c r="B153" s="59">
        <f t="shared" si="9"/>
        <v>665471.90300000005</v>
      </c>
      <c r="C153" s="33">
        <f t="shared" si="10"/>
        <v>505098575</v>
      </c>
      <c r="D153" s="56">
        <f t="shared" si="11"/>
        <v>1.3175089694125548</v>
      </c>
    </row>
    <row r="154" spans="1:4" x14ac:dyDescent="0.25">
      <c r="A154" s="31">
        <v>2013</v>
      </c>
      <c r="B154" s="59">
        <f t="shared" si="9"/>
        <v>701077.82900000003</v>
      </c>
      <c r="C154" s="33">
        <f t="shared" si="10"/>
        <v>508050888</v>
      </c>
      <c r="D154" s="56">
        <f t="shared" si="11"/>
        <v>1.3799362338679741</v>
      </c>
    </row>
    <row r="155" spans="1:4" x14ac:dyDescent="0.25">
      <c r="A155" s="32">
        <v>2014</v>
      </c>
      <c r="B155" s="59">
        <f t="shared" si="9"/>
        <v>815596.39199999999</v>
      </c>
      <c r="C155" s="33">
        <f t="shared" si="10"/>
        <v>508344735</v>
      </c>
      <c r="D155" s="56">
        <f t="shared" si="11"/>
        <v>1.6044159324282172</v>
      </c>
    </row>
    <row r="156" spans="1:4" x14ac:dyDescent="0.25">
      <c r="A156" s="31">
        <v>2015</v>
      </c>
      <c r="B156" s="59">
        <f t="shared" si="9"/>
        <v>798642.95299999998</v>
      </c>
      <c r="C156" s="33">
        <f t="shared" si="10"/>
        <v>509668361</v>
      </c>
      <c r="D156" s="56">
        <f t="shared" si="11"/>
        <v>1.5669855421926024</v>
      </c>
    </row>
    <row r="157" spans="1:4" x14ac:dyDescent="0.25">
      <c r="A157" t="s">
        <v>34</v>
      </c>
    </row>
  </sheetData>
  <mergeCells count="6">
    <mergeCell ref="A134:D134"/>
    <mergeCell ref="A4:D4"/>
    <mergeCell ref="A30:D30"/>
    <mergeCell ref="A55:D55"/>
    <mergeCell ref="A83:D83"/>
    <mergeCell ref="A109:D10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7"/>
  <sheetViews>
    <sheetView zoomScale="80" zoomScaleNormal="80" workbookViewId="0">
      <selection activeCell="M74" sqref="M74"/>
    </sheetView>
  </sheetViews>
  <sheetFormatPr baseColWidth="10" defaultRowHeight="15" x14ac:dyDescent="0.25"/>
  <cols>
    <col min="2" max="2" width="15.7109375" customWidth="1"/>
    <col min="4" max="4" width="15" customWidth="1"/>
    <col min="9" max="9" width="2.85546875" customWidth="1"/>
    <col min="10" max="10" width="3.42578125" customWidth="1"/>
    <col min="11" max="11" width="13" bestFit="1" customWidth="1"/>
  </cols>
  <sheetData>
    <row r="1" spans="1:10" x14ac:dyDescent="0.25">
      <c r="A1" s="7" t="s">
        <v>11</v>
      </c>
    </row>
    <row r="4" spans="1:10" x14ac:dyDescent="0.25">
      <c r="A4" s="115" t="s">
        <v>12</v>
      </c>
      <c r="B4" s="115"/>
      <c r="C4" s="115"/>
      <c r="D4" s="115"/>
      <c r="F4" s="7" t="s">
        <v>25</v>
      </c>
      <c r="I4" s="1" t="s">
        <v>3</v>
      </c>
      <c r="J4" s="7" t="s">
        <v>315</v>
      </c>
    </row>
    <row r="5" spans="1:10" ht="75" x14ac:dyDescent="0.25">
      <c r="A5" s="61" t="s">
        <v>0</v>
      </c>
      <c r="B5" s="28" t="s">
        <v>328</v>
      </c>
      <c r="C5" s="28" t="s">
        <v>24</v>
      </c>
      <c r="D5" s="28" t="s">
        <v>17</v>
      </c>
    </row>
    <row r="6" spans="1:10" x14ac:dyDescent="0.25">
      <c r="A6" s="31">
        <v>1995</v>
      </c>
      <c r="B6" s="53">
        <f>'Export '!D2</f>
        <v>101948.97199999999</v>
      </c>
      <c r="C6" s="33">
        <v>37472184</v>
      </c>
      <c r="D6" s="57">
        <f>(B6*1000/C6)</f>
        <v>2.7206573281130346</v>
      </c>
    </row>
    <row r="7" spans="1:10" x14ac:dyDescent="0.25">
      <c r="A7" s="32">
        <v>1996</v>
      </c>
      <c r="B7" s="53">
        <f>'Export '!D3</f>
        <v>42207.595999999998</v>
      </c>
      <c r="C7" s="34">
        <v>38068050</v>
      </c>
      <c r="D7" s="57">
        <f t="shared" ref="D7:D26" si="0">(B7*1000/C7)</f>
        <v>1.1087406893707452</v>
      </c>
    </row>
    <row r="8" spans="1:10" x14ac:dyDescent="0.25">
      <c r="A8" s="31">
        <v>1997</v>
      </c>
      <c r="B8" s="53">
        <f>'Export '!D4</f>
        <v>30631.909</v>
      </c>
      <c r="C8" s="33">
        <v>38635691</v>
      </c>
      <c r="D8" s="57">
        <f t="shared" si="0"/>
        <v>0.7928396828725025</v>
      </c>
    </row>
    <row r="9" spans="1:10" x14ac:dyDescent="0.25">
      <c r="A9" s="32">
        <v>1998</v>
      </c>
      <c r="B9" s="53">
        <f>'Export '!D5</f>
        <v>30640.901000000002</v>
      </c>
      <c r="C9" s="34">
        <v>39184456</v>
      </c>
      <c r="D9" s="57">
        <f t="shared" si="0"/>
        <v>0.78196571109727797</v>
      </c>
    </row>
    <row r="10" spans="1:10" x14ac:dyDescent="0.25">
      <c r="A10" s="31">
        <v>1999</v>
      </c>
      <c r="B10" s="53">
        <f>'Export '!D6</f>
        <v>41160.828000000001</v>
      </c>
      <c r="C10" s="33">
        <v>39730798</v>
      </c>
      <c r="D10" s="57">
        <f t="shared" si="0"/>
        <v>1.0359929845859124</v>
      </c>
    </row>
    <row r="11" spans="1:10" x14ac:dyDescent="0.25">
      <c r="A11" s="32">
        <v>2000</v>
      </c>
      <c r="B11" s="53">
        <f>'Export '!D7</f>
        <v>25289.826000000001</v>
      </c>
      <c r="C11" s="34">
        <v>40295563</v>
      </c>
      <c r="D11" s="57">
        <f t="shared" si="0"/>
        <v>0.62760820589601884</v>
      </c>
    </row>
    <row r="12" spans="1:10" x14ac:dyDescent="0.25">
      <c r="A12" s="31">
        <v>2001</v>
      </c>
      <c r="B12" s="53">
        <f>'Export '!D8</f>
        <v>26775.984</v>
      </c>
      <c r="C12" s="33">
        <v>40813541</v>
      </c>
      <c r="D12" s="57">
        <f t="shared" si="0"/>
        <v>0.65605638089574247</v>
      </c>
    </row>
    <row r="13" spans="1:10" x14ac:dyDescent="0.25">
      <c r="A13" s="32">
        <v>2002</v>
      </c>
      <c r="B13" s="53">
        <f>'Export '!D9</f>
        <v>28246.795999999998</v>
      </c>
      <c r="C13" s="34">
        <v>41328824</v>
      </c>
      <c r="D13" s="57">
        <f t="shared" si="0"/>
        <v>0.68346478961027302</v>
      </c>
    </row>
    <row r="14" spans="1:10" x14ac:dyDescent="0.25">
      <c r="A14" s="31">
        <v>2003</v>
      </c>
      <c r="B14" s="53">
        <f>'Export '!D10</f>
        <v>29302.392</v>
      </c>
      <c r="C14" s="33">
        <v>41848959</v>
      </c>
      <c r="D14" s="57">
        <f t="shared" si="0"/>
        <v>0.70019404783760575</v>
      </c>
    </row>
    <row r="15" spans="1:10" x14ac:dyDescent="0.25">
      <c r="A15" s="32">
        <v>2004</v>
      </c>
      <c r="B15" s="53">
        <f>'Export '!D11</f>
        <v>72099.004000000001</v>
      </c>
      <c r="C15" s="34">
        <v>42368489</v>
      </c>
      <c r="D15" s="57">
        <f t="shared" si="0"/>
        <v>1.701712893277832</v>
      </c>
    </row>
    <row r="16" spans="1:10" x14ac:dyDescent="0.25">
      <c r="A16" s="31">
        <v>2005</v>
      </c>
      <c r="B16" s="53">
        <f>'Export '!D12</f>
        <v>89487.535000000003</v>
      </c>
      <c r="C16" s="33">
        <v>42888592</v>
      </c>
      <c r="D16" s="57">
        <f t="shared" si="0"/>
        <v>2.0865113734673315</v>
      </c>
    </row>
    <row r="17" spans="1:10" x14ac:dyDescent="0.25">
      <c r="A17" s="32">
        <v>2006</v>
      </c>
      <c r="B17" s="53">
        <f>'Export '!D13</f>
        <v>243811.75099999999</v>
      </c>
      <c r="C17" s="34">
        <v>43405956</v>
      </c>
      <c r="D17" s="57">
        <f t="shared" si="0"/>
        <v>5.617011430412914</v>
      </c>
    </row>
    <row r="18" spans="1:10" x14ac:dyDescent="0.25">
      <c r="A18" s="31">
        <v>2007</v>
      </c>
      <c r="B18" s="53">
        <f>'Export '!D14</f>
        <v>258673.73699999999</v>
      </c>
      <c r="C18" s="33">
        <v>43926929</v>
      </c>
      <c r="D18" s="57">
        <f t="shared" si="0"/>
        <v>5.8887280055475761</v>
      </c>
    </row>
    <row r="19" spans="1:10" x14ac:dyDescent="0.25">
      <c r="A19" s="32">
        <v>2008</v>
      </c>
      <c r="B19" s="53">
        <f>'Export '!D15</f>
        <v>283112.34999999998</v>
      </c>
      <c r="C19" s="34">
        <v>44451147</v>
      </c>
      <c r="D19" s="57">
        <f t="shared" si="0"/>
        <v>6.3690673718723163</v>
      </c>
    </row>
    <row r="20" spans="1:10" x14ac:dyDescent="0.25">
      <c r="A20" s="31">
        <v>2009</v>
      </c>
      <c r="B20" s="53">
        <f>'Export '!D16</f>
        <v>110811.94899999999</v>
      </c>
      <c r="C20" s="33">
        <v>44978832</v>
      </c>
      <c r="D20" s="57">
        <f t="shared" si="0"/>
        <v>2.4636466549420404</v>
      </c>
    </row>
    <row r="21" spans="1:10" x14ac:dyDescent="0.25">
      <c r="A21" s="32">
        <v>2010</v>
      </c>
      <c r="B21" s="53">
        <f>'Export '!D17</f>
        <v>284284.39399999997</v>
      </c>
      <c r="C21" s="34">
        <v>45509584</v>
      </c>
      <c r="D21" s="57">
        <f t="shared" si="0"/>
        <v>6.2466928724288051</v>
      </c>
    </row>
    <row r="22" spans="1:10" x14ac:dyDescent="0.25">
      <c r="A22" s="31">
        <v>2011</v>
      </c>
      <c r="B22" s="53">
        <f>'Export '!D18</f>
        <v>429291.28700000001</v>
      </c>
      <c r="C22" s="33">
        <v>46044601</v>
      </c>
      <c r="D22" s="57">
        <f t="shared" si="0"/>
        <v>9.3233794554979426</v>
      </c>
    </row>
    <row r="23" spans="1:10" x14ac:dyDescent="0.25">
      <c r="A23" s="32">
        <v>2012</v>
      </c>
      <c r="B23" s="53">
        <f>'Export '!D19</f>
        <v>381138.86599999998</v>
      </c>
      <c r="C23" s="34">
        <v>46581823</v>
      </c>
      <c r="D23" s="57">
        <f t="shared" si="0"/>
        <v>8.1821371825658264</v>
      </c>
    </row>
    <row r="24" spans="1:10" x14ac:dyDescent="0.25">
      <c r="A24" s="31">
        <v>2013</v>
      </c>
      <c r="B24" s="53">
        <f>'Export '!D20</f>
        <v>482198.35200000001</v>
      </c>
      <c r="C24" s="33">
        <v>47121089</v>
      </c>
      <c r="D24" s="57">
        <f t="shared" si="0"/>
        <v>10.233175043980838</v>
      </c>
    </row>
    <row r="25" spans="1:10" x14ac:dyDescent="0.25">
      <c r="A25" s="32">
        <v>2014</v>
      </c>
      <c r="B25" s="53">
        <f>'Export '!D21</f>
        <v>353183.24099999998</v>
      </c>
      <c r="C25" s="34">
        <v>47661787</v>
      </c>
      <c r="D25" s="57">
        <f t="shared" si="0"/>
        <v>7.4101972089296613</v>
      </c>
    </row>
    <row r="26" spans="1:10" x14ac:dyDescent="0.25">
      <c r="A26" s="31">
        <v>2015</v>
      </c>
      <c r="B26" s="53">
        <f>'Export '!D22</f>
        <v>406740.25400000002</v>
      </c>
      <c r="C26" s="33">
        <v>48203405</v>
      </c>
      <c r="D26" s="57">
        <f t="shared" si="0"/>
        <v>8.4379983945117569</v>
      </c>
    </row>
    <row r="27" spans="1:10" x14ac:dyDescent="0.25">
      <c r="A27" t="s">
        <v>39</v>
      </c>
    </row>
    <row r="30" spans="1:10" x14ac:dyDescent="0.25">
      <c r="A30" s="115" t="s">
        <v>13</v>
      </c>
      <c r="B30" s="115"/>
      <c r="C30" s="115"/>
      <c r="D30" s="115"/>
      <c r="F30" s="7" t="s">
        <v>26</v>
      </c>
      <c r="I30" s="1" t="s">
        <v>3</v>
      </c>
      <c r="J30" s="7" t="s">
        <v>27</v>
      </c>
    </row>
    <row r="31" spans="1:10" ht="60" x14ac:dyDescent="0.25">
      <c r="A31" s="61" t="s">
        <v>0</v>
      </c>
      <c r="B31" s="28" t="s">
        <v>55</v>
      </c>
      <c r="C31" s="28" t="s">
        <v>24</v>
      </c>
      <c r="D31" s="28" t="s">
        <v>57</v>
      </c>
    </row>
    <row r="32" spans="1:10" x14ac:dyDescent="0.25">
      <c r="A32" s="31">
        <v>1995</v>
      </c>
      <c r="B32" s="62">
        <f>'Import '!D2</f>
        <v>316115.56400000001</v>
      </c>
      <c r="C32" s="33">
        <v>37472184</v>
      </c>
      <c r="D32" s="56">
        <f t="shared" ref="D32:D52" si="1">(B32/C32)*1000</f>
        <v>8.4360058650437875</v>
      </c>
    </row>
    <row r="33" spans="1:4" x14ac:dyDescent="0.25">
      <c r="A33" s="32">
        <v>1996</v>
      </c>
      <c r="B33" s="62">
        <f>'Import '!D3</f>
        <v>327970.41800000001</v>
      </c>
      <c r="C33" s="34">
        <v>38068050</v>
      </c>
      <c r="D33" s="56">
        <f t="shared" si="1"/>
        <v>8.6153721559155247</v>
      </c>
    </row>
    <row r="34" spans="1:4" x14ac:dyDescent="0.25">
      <c r="A34" s="31">
        <v>1997</v>
      </c>
      <c r="B34" s="62">
        <f>'Import '!D4</f>
        <v>313613.91600000003</v>
      </c>
      <c r="C34" s="33">
        <v>38635691</v>
      </c>
      <c r="D34" s="56">
        <f t="shared" si="1"/>
        <v>8.1172073769820763</v>
      </c>
    </row>
    <row r="35" spans="1:4" x14ac:dyDescent="0.25">
      <c r="A35" s="32">
        <v>1998</v>
      </c>
      <c r="B35" s="62">
        <f>'Import '!D5</f>
        <v>356442.12</v>
      </c>
      <c r="C35" s="34">
        <v>39184456</v>
      </c>
      <c r="D35" s="56">
        <f t="shared" si="1"/>
        <v>9.096518272449666</v>
      </c>
    </row>
    <row r="36" spans="1:4" x14ac:dyDescent="0.25">
      <c r="A36" s="31">
        <v>1999</v>
      </c>
      <c r="B36" s="62">
        <f>'Import '!D6</f>
        <v>219962.32399999999</v>
      </c>
      <c r="C36" s="33">
        <v>39730798</v>
      </c>
      <c r="D36" s="56">
        <f t="shared" si="1"/>
        <v>5.5363177955801444</v>
      </c>
    </row>
    <row r="37" spans="1:4" x14ac:dyDescent="0.25">
      <c r="A37" s="32">
        <v>2000</v>
      </c>
      <c r="B37" s="62">
        <f>'Import '!D7</f>
        <v>236890.72099999999</v>
      </c>
      <c r="C37" s="34">
        <v>40295563</v>
      </c>
      <c r="D37" s="56">
        <f t="shared" si="1"/>
        <v>5.8788289172185033</v>
      </c>
    </row>
    <row r="38" spans="1:4" x14ac:dyDescent="0.25">
      <c r="A38" s="31">
        <v>2001</v>
      </c>
      <c r="B38" s="62">
        <f>'Import '!D8</f>
        <v>212660.91699999999</v>
      </c>
      <c r="C38" s="33">
        <v>40813541</v>
      </c>
      <c r="D38" s="56">
        <f t="shared" si="1"/>
        <v>5.2105480629578302</v>
      </c>
    </row>
    <row r="39" spans="1:4" x14ac:dyDescent="0.25">
      <c r="A39" s="32">
        <v>2002</v>
      </c>
      <c r="B39" s="62">
        <f>'Import '!D9</f>
        <v>201439.397</v>
      </c>
      <c r="C39" s="34">
        <v>41328824</v>
      </c>
      <c r="D39" s="56">
        <f t="shared" si="1"/>
        <v>4.8740655432150692</v>
      </c>
    </row>
    <row r="40" spans="1:4" x14ac:dyDescent="0.25">
      <c r="A40" s="31">
        <v>2003</v>
      </c>
      <c r="B40" s="62">
        <f>'Import '!D10</f>
        <v>209919.55499999999</v>
      </c>
      <c r="C40" s="33">
        <v>41848959</v>
      </c>
      <c r="D40" s="56">
        <f t="shared" si="1"/>
        <v>5.0161236985608166</v>
      </c>
    </row>
    <row r="41" spans="1:4" x14ac:dyDescent="0.25">
      <c r="A41" s="32">
        <v>2004</v>
      </c>
      <c r="B41" s="62">
        <f>'Import '!D11</f>
        <v>235411.43599999999</v>
      </c>
      <c r="C41" s="34">
        <v>42368489</v>
      </c>
      <c r="D41" s="56">
        <f t="shared" si="1"/>
        <v>5.5562858519688998</v>
      </c>
    </row>
    <row r="42" spans="1:4" x14ac:dyDescent="0.25">
      <c r="A42" s="31">
        <v>2005</v>
      </c>
      <c r="B42" s="62">
        <f>'Import '!D12</f>
        <v>277503.97200000001</v>
      </c>
      <c r="C42" s="33">
        <v>42888592</v>
      </c>
      <c r="D42" s="56">
        <f t="shared" si="1"/>
        <v>6.4703446548210302</v>
      </c>
    </row>
    <row r="43" spans="1:4" x14ac:dyDescent="0.25">
      <c r="A43" s="32">
        <v>2006</v>
      </c>
      <c r="B43" s="62">
        <f>'Import '!D13</f>
        <v>287514.90399999998</v>
      </c>
      <c r="C43" s="34">
        <v>43405956</v>
      </c>
      <c r="D43" s="56">
        <f t="shared" si="1"/>
        <v>6.6238583479188886</v>
      </c>
    </row>
    <row r="44" spans="1:4" x14ac:dyDescent="0.25">
      <c r="A44" s="31">
        <v>2007</v>
      </c>
      <c r="B44" s="62">
        <f>'Import '!D14</f>
        <v>289837.54599999997</v>
      </c>
      <c r="C44" s="33">
        <v>43926929</v>
      </c>
      <c r="D44" s="56">
        <f t="shared" si="1"/>
        <v>6.5981745730506214</v>
      </c>
    </row>
    <row r="45" spans="1:4" x14ac:dyDescent="0.25">
      <c r="A45" s="32">
        <v>2008</v>
      </c>
      <c r="B45" s="62">
        <f>'Import '!D15</f>
        <v>342565.33500000002</v>
      </c>
      <c r="C45" s="34">
        <v>44451147</v>
      </c>
      <c r="D45" s="56">
        <f t="shared" si="1"/>
        <v>7.7065578307799356</v>
      </c>
    </row>
    <row r="46" spans="1:4" x14ac:dyDescent="0.25">
      <c r="A46" s="31">
        <v>2009</v>
      </c>
      <c r="B46" s="62">
        <f>'Import '!D16</f>
        <v>283849.01799999998</v>
      </c>
      <c r="C46" s="33">
        <v>44978832</v>
      </c>
      <c r="D46" s="56">
        <f t="shared" si="1"/>
        <v>6.3107245203699378</v>
      </c>
    </row>
    <row r="47" spans="1:4" x14ac:dyDescent="0.25">
      <c r="A47" s="32">
        <v>2010</v>
      </c>
      <c r="B47" s="62">
        <f>'Import '!D17</f>
        <v>310923.61499999999</v>
      </c>
      <c r="C47" s="34">
        <v>45509584</v>
      </c>
      <c r="D47" s="56">
        <f t="shared" si="1"/>
        <v>6.8320469596030584</v>
      </c>
    </row>
    <row r="48" spans="1:4" x14ac:dyDescent="0.25">
      <c r="A48" s="31">
        <v>2011</v>
      </c>
      <c r="B48" s="62">
        <f>'Import '!D18</f>
        <v>417506.90100000001</v>
      </c>
      <c r="C48" s="33">
        <v>46044601</v>
      </c>
      <c r="D48" s="56">
        <f t="shared" si="1"/>
        <v>9.0674453015674956</v>
      </c>
    </row>
    <row r="49" spans="1:10" x14ac:dyDescent="0.25">
      <c r="A49" s="32">
        <v>2012</v>
      </c>
      <c r="B49" s="62">
        <f>'Import '!D19</f>
        <v>489405.24099999998</v>
      </c>
      <c r="C49" s="34">
        <v>46581823</v>
      </c>
      <c r="D49" s="56">
        <f t="shared" si="1"/>
        <v>10.506356545985758</v>
      </c>
    </row>
    <row r="50" spans="1:10" x14ac:dyDescent="0.25">
      <c r="A50" s="31">
        <v>2013</v>
      </c>
      <c r="B50" s="62">
        <f>'Import '!D20</f>
        <v>522945.62099999998</v>
      </c>
      <c r="C50" s="33">
        <v>47121089</v>
      </c>
      <c r="D50" s="56">
        <f t="shared" si="1"/>
        <v>11.097910343285996</v>
      </c>
    </row>
    <row r="51" spans="1:10" x14ac:dyDescent="0.25">
      <c r="A51" s="32">
        <v>2014</v>
      </c>
      <c r="B51" s="62">
        <f>'Import '!D21</f>
        <v>458186.41</v>
      </c>
      <c r="C51" s="34">
        <v>47661787</v>
      </c>
      <c r="D51" s="56">
        <f t="shared" si="1"/>
        <v>9.613286425874044</v>
      </c>
    </row>
    <row r="52" spans="1:10" x14ac:dyDescent="0.25">
      <c r="A52" s="31">
        <v>2015</v>
      </c>
      <c r="B52" s="62">
        <f>'Import '!D22</f>
        <v>553636.32999999996</v>
      </c>
      <c r="C52" s="33">
        <v>48203405</v>
      </c>
      <c r="D52" s="56">
        <f t="shared" si="1"/>
        <v>11.485419546606717</v>
      </c>
    </row>
    <row r="53" spans="1:10" x14ac:dyDescent="0.25">
      <c r="A53" t="s">
        <v>39</v>
      </c>
    </row>
    <row r="55" spans="1:10" x14ac:dyDescent="0.25">
      <c r="A55" s="115" t="s">
        <v>22</v>
      </c>
      <c r="B55" s="115"/>
      <c r="C55" s="115"/>
      <c r="D55" s="115"/>
      <c r="F55" s="7" t="s">
        <v>29</v>
      </c>
      <c r="I55" s="1" t="s">
        <v>3</v>
      </c>
      <c r="J55" s="7" t="s">
        <v>28</v>
      </c>
    </row>
    <row r="56" spans="1:10" ht="75" x14ac:dyDescent="0.25">
      <c r="A56" s="61" t="s">
        <v>0</v>
      </c>
      <c r="B56" s="28" t="s">
        <v>23</v>
      </c>
      <c r="C56" s="28" t="s">
        <v>24</v>
      </c>
      <c r="D56" s="28" t="s">
        <v>58</v>
      </c>
    </row>
    <row r="57" spans="1:10" x14ac:dyDescent="0.25">
      <c r="A57" s="31">
        <v>1995</v>
      </c>
      <c r="B57" s="53">
        <f>B6+B32</f>
        <v>418064.53600000002</v>
      </c>
      <c r="C57" s="33">
        <v>37472184</v>
      </c>
      <c r="D57" s="29">
        <f>(B57/C57)*1000</f>
        <v>11.156663193156822</v>
      </c>
    </row>
    <row r="58" spans="1:10" x14ac:dyDescent="0.25">
      <c r="A58" s="32">
        <v>1996</v>
      </c>
      <c r="B58" s="53">
        <f t="shared" ref="B58:B77" si="2">B7+B33</f>
        <v>370178.01400000002</v>
      </c>
      <c r="C58" s="34">
        <v>38068050</v>
      </c>
      <c r="D58" s="29">
        <f t="shared" ref="D58:D77" si="3">(B58/C58)*1000</f>
        <v>9.7241128452862711</v>
      </c>
    </row>
    <row r="59" spans="1:10" x14ac:dyDescent="0.25">
      <c r="A59" s="31">
        <v>1997</v>
      </c>
      <c r="B59" s="53">
        <f t="shared" si="2"/>
        <v>344245.82500000001</v>
      </c>
      <c r="C59" s="33">
        <v>38635691</v>
      </c>
      <c r="D59" s="29">
        <f t="shared" si="3"/>
        <v>8.9100470598545787</v>
      </c>
    </row>
    <row r="60" spans="1:10" x14ac:dyDescent="0.25">
      <c r="A60" s="32">
        <v>1998</v>
      </c>
      <c r="B60" s="53">
        <f t="shared" si="2"/>
        <v>387083.02100000001</v>
      </c>
      <c r="C60" s="34">
        <v>39184456</v>
      </c>
      <c r="D60" s="29">
        <f t="shared" si="3"/>
        <v>9.8784839835469462</v>
      </c>
    </row>
    <row r="61" spans="1:10" x14ac:dyDescent="0.25">
      <c r="A61" s="31">
        <v>1999</v>
      </c>
      <c r="B61" s="53">
        <f t="shared" si="2"/>
        <v>261123.152</v>
      </c>
      <c r="C61" s="33">
        <v>39730798</v>
      </c>
      <c r="D61" s="29">
        <f t="shared" si="3"/>
        <v>6.5723107801660561</v>
      </c>
    </row>
    <row r="62" spans="1:10" x14ac:dyDescent="0.25">
      <c r="A62" s="32">
        <v>2000</v>
      </c>
      <c r="B62" s="53">
        <f t="shared" si="2"/>
        <v>262180.54700000002</v>
      </c>
      <c r="C62" s="34">
        <v>40295563</v>
      </c>
      <c r="D62" s="29">
        <f t="shared" si="3"/>
        <v>6.506437123114523</v>
      </c>
    </row>
    <row r="63" spans="1:10" x14ac:dyDescent="0.25">
      <c r="A63" s="31">
        <v>2001</v>
      </c>
      <c r="B63" s="53">
        <f t="shared" si="2"/>
        <v>239436.90099999998</v>
      </c>
      <c r="C63" s="33">
        <v>40813541</v>
      </c>
      <c r="D63" s="29">
        <f t="shared" si="3"/>
        <v>5.8666044438535732</v>
      </c>
    </row>
    <row r="64" spans="1:10" x14ac:dyDescent="0.25">
      <c r="A64" s="32">
        <v>2002</v>
      </c>
      <c r="B64" s="53">
        <f t="shared" si="2"/>
        <v>229686.193</v>
      </c>
      <c r="C64" s="34">
        <v>41328824</v>
      </c>
      <c r="D64" s="29">
        <f t="shared" si="3"/>
        <v>5.5575303328253423</v>
      </c>
    </row>
    <row r="65" spans="1:4" x14ac:dyDescent="0.25">
      <c r="A65" s="31">
        <v>2003</v>
      </c>
      <c r="B65" s="53">
        <f t="shared" si="2"/>
        <v>239221.94699999999</v>
      </c>
      <c r="C65" s="33">
        <v>41848959</v>
      </c>
      <c r="D65" s="29">
        <f t="shared" si="3"/>
        <v>5.7163177463984223</v>
      </c>
    </row>
    <row r="66" spans="1:4" x14ac:dyDescent="0.25">
      <c r="A66" s="32">
        <v>2004</v>
      </c>
      <c r="B66" s="53">
        <f t="shared" si="2"/>
        <v>307510.44</v>
      </c>
      <c r="C66" s="34">
        <v>42368489</v>
      </c>
      <c r="D66" s="29">
        <f t="shared" si="3"/>
        <v>7.2579987452467334</v>
      </c>
    </row>
    <row r="67" spans="1:4" x14ac:dyDescent="0.25">
      <c r="A67" s="31">
        <v>2005</v>
      </c>
      <c r="B67" s="53">
        <f t="shared" si="2"/>
        <v>366991.50699999998</v>
      </c>
      <c r="C67" s="33">
        <v>42888592</v>
      </c>
      <c r="D67" s="29">
        <f t="shared" si="3"/>
        <v>8.5568560282883617</v>
      </c>
    </row>
    <row r="68" spans="1:4" x14ac:dyDescent="0.25">
      <c r="A68" s="32">
        <v>2006</v>
      </c>
      <c r="B68" s="53">
        <f t="shared" si="2"/>
        <v>531326.65500000003</v>
      </c>
      <c r="C68" s="34">
        <v>43405956</v>
      </c>
      <c r="D68" s="29">
        <f t="shared" si="3"/>
        <v>12.240869778331803</v>
      </c>
    </row>
    <row r="69" spans="1:4" x14ac:dyDescent="0.25">
      <c r="A69" s="31">
        <v>2007</v>
      </c>
      <c r="B69" s="53">
        <f t="shared" si="2"/>
        <v>548511.28299999994</v>
      </c>
      <c r="C69" s="33">
        <v>43926929</v>
      </c>
      <c r="D69" s="29">
        <f t="shared" si="3"/>
        <v>12.486902578598198</v>
      </c>
    </row>
    <row r="70" spans="1:4" x14ac:dyDescent="0.25">
      <c r="A70" s="32">
        <v>2008</v>
      </c>
      <c r="B70" s="53">
        <f t="shared" si="2"/>
        <v>625677.68500000006</v>
      </c>
      <c r="C70" s="34">
        <v>44451147</v>
      </c>
      <c r="D70" s="29">
        <f t="shared" si="3"/>
        <v>14.075625202652253</v>
      </c>
    </row>
    <row r="71" spans="1:4" x14ac:dyDescent="0.25">
      <c r="A71" s="31">
        <v>2009</v>
      </c>
      <c r="B71" s="53">
        <f t="shared" si="2"/>
        <v>394660.96699999995</v>
      </c>
      <c r="C71" s="33">
        <v>44978832</v>
      </c>
      <c r="D71" s="29">
        <f t="shared" si="3"/>
        <v>8.7743711753119769</v>
      </c>
    </row>
    <row r="72" spans="1:4" x14ac:dyDescent="0.25">
      <c r="A72" s="32">
        <v>2010</v>
      </c>
      <c r="B72" s="53">
        <f t="shared" si="2"/>
        <v>595208.00899999996</v>
      </c>
      <c r="C72" s="34">
        <v>45509584</v>
      </c>
      <c r="D72" s="29">
        <f t="shared" si="3"/>
        <v>13.078739832031863</v>
      </c>
    </row>
    <row r="73" spans="1:4" x14ac:dyDescent="0.25">
      <c r="A73" s="31">
        <v>2011</v>
      </c>
      <c r="B73" s="53">
        <f t="shared" si="2"/>
        <v>846798.18800000008</v>
      </c>
      <c r="C73" s="33">
        <v>46044601</v>
      </c>
      <c r="D73" s="29">
        <f t="shared" si="3"/>
        <v>18.390824757065438</v>
      </c>
    </row>
    <row r="74" spans="1:4" x14ac:dyDescent="0.25">
      <c r="A74" s="32">
        <v>2012</v>
      </c>
      <c r="B74" s="53">
        <f t="shared" si="2"/>
        <v>870544.10699999996</v>
      </c>
      <c r="C74" s="34">
        <v>46581823</v>
      </c>
      <c r="D74" s="29">
        <f t="shared" si="3"/>
        <v>18.688493728551585</v>
      </c>
    </row>
    <row r="75" spans="1:4" x14ac:dyDescent="0.25">
      <c r="A75" s="31">
        <v>2013</v>
      </c>
      <c r="B75" s="53">
        <f t="shared" si="2"/>
        <v>1005143.973</v>
      </c>
      <c r="C75" s="33">
        <v>47121089</v>
      </c>
      <c r="D75" s="29">
        <f t="shared" si="3"/>
        <v>21.331085387266835</v>
      </c>
    </row>
    <row r="76" spans="1:4" x14ac:dyDescent="0.25">
      <c r="A76" s="32">
        <v>2014</v>
      </c>
      <c r="B76" s="53">
        <f t="shared" si="2"/>
        <v>811369.65099999995</v>
      </c>
      <c r="C76" s="34">
        <v>47661787</v>
      </c>
      <c r="D76" s="29">
        <f t="shared" si="3"/>
        <v>17.023483634803704</v>
      </c>
    </row>
    <row r="77" spans="1:4" x14ac:dyDescent="0.25">
      <c r="A77" s="31">
        <v>2015</v>
      </c>
      <c r="B77" s="53">
        <f t="shared" si="2"/>
        <v>960376.58400000003</v>
      </c>
      <c r="C77" s="33">
        <v>48203405</v>
      </c>
      <c r="D77" s="29">
        <f t="shared" si="3"/>
        <v>19.923417941118476</v>
      </c>
    </row>
    <row r="78" spans="1:4" x14ac:dyDescent="0.25">
      <c r="A78" t="s">
        <v>39</v>
      </c>
    </row>
    <row r="83" spans="1:10" x14ac:dyDescent="0.25">
      <c r="A83" s="115" t="s">
        <v>317</v>
      </c>
      <c r="B83" s="115"/>
      <c r="C83" s="115"/>
      <c r="D83" s="115"/>
      <c r="F83" s="7" t="s">
        <v>25</v>
      </c>
      <c r="I83" s="1" t="s">
        <v>3</v>
      </c>
      <c r="J83" s="7" t="s">
        <v>318</v>
      </c>
    </row>
    <row r="84" spans="1:10" ht="60" x14ac:dyDescent="0.25">
      <c r="A84" s="61" t="s">
        <v>0</v>
      </c>
      <c r="B84" s="28" t="s">
        <v>54</v>
      </c>
      <c r="C84" s="28" t="s">
        <v>319</v>
      </c>
      <c r="D84" s="28" t="s">
        <v>17</v>
      </c>
    </row>
    <row r="85" spans="1:10" x14ac:dyDescent="0.25">
      <c r="A85" s="31">
        <v>1995</v>
      </c>
      <c r="B85" s="59">
        <f t="shared" ref="B85:B105" si="4">B32</f>
        <v>316115.56400000001</v>
      </c>
      <c r="C85" s="33">
        <f>' Per Cápita 2'!C136</f>
        <v>483927331</v>
      </c>
      <c r="D85" s="56">
        <f t="shared" ref="D85:D105" si="5">(B85/C85)*1000</f>
        <v>0.65322940811540986</v>
      </c>
    </row>
    <row r="86" spans="1:10" x14ac:dyDescent="0.25">
      <c r="A86" s="32">
        <v>1996</v>
      </c>
      <c r="B86" s="59">
        <f t="shared" si="4"/>
        <v>327970.41800000001</v>
      </c>
      <c r="C86" s="33">
        <f>' Per Cápita 1'!C84</f>
        <v>484581653</v>
      </c>
      <c r="D86" s="56">
        <f t="shared" si="5"/>
        <v>0.6768114640114119</v>
      </c>
    </row>
    <row r="87" spans="1:10" x14ac:dyDescent="0.25">
      <c r="A87" s="31">
        <v>1997</v>
      </c>
      <c r="B87" s="59">
        <f t="shared" si="4"/>
        <v>313613.91600000003</v>
      </c>
      <c r="C87" s="33">
        <f>' Per Cápita 1'!C85</f>
        <v>485409098</v>
      </c>
      <c r="D87" s="56">
        <f t="shared" si="5"/>
        <v>0.64608166038124004</v>
      </c>
    </row>
    <row r="88" spans="1:10" x14ac:dyDescent="0.25">
      <c r="A88" s="32">
        <v>1998</v>
      </c>
      <c r="B88" s="59">
        <f t="shared" si="4"/>
        <v>356442.12</v>
      </c>
      <c r="C88" s="33">
        <f>' Per Cápita 1'!C86</f>
        <v>486055038</v>
      </c>
      <c r="D88" s="56">
        <f t="shared" si="5"/>
        <v>0.73333695185358827</v>
      </c>
    </row>
    <row r="89" spans="1:10" x14ac:dyDescent="0.25">
      <c r="A89" s="31">
        <v>1999</v>
      </c>
      <c r="B89" s="59">
        <f t="shared" si="4"/>
        <v>219962.32399999999</v>
      </c>
      <c r="C89" s="33">
        <f>' Per Cápita 1'!C87</f>
        <v>487060355</v>
      </c>
      <c r="D89" s="56">
        <f t="shared" si="5"/>
        <v>0.45161204713530828</v>
      </c>
    </row>
    <row r="90" spans="1:10" x14ac:dyDescent="0.25">
      <c r="A90" s="32">
        <v>2000</v>
      </c>
      <c r="B90" s="59">
        <f t="shared" si="4"/>
        <v>236890.72099999999</v>
      </c>
      <c r="C90" s="33">
        <f>' Per Cápita 1'!C88</f>
        <v>487865459</v>
      </c>
      <c r="D90" s="56">
        <f t="shared" si="5"/>
        <v>0.48556567518751109</v>
      </c>
    </row>
    <row r="91" spans="1:10" x14ac:dyDescent="0.25">
      <c r="A91" s="31">
        <v>2001</v>
      </c>
      <c r="B91" s="59">
        <f t="shared" si="4"/>
        <v>212660.91699999999</v>
      </c>
      <c r="C91" s="33">
        <f>' Per Cápita 1'!C89</f>
        <v>489073595</v>
      </c>
      <c r="D91" s="56">
        <f t="shared" si="5"/>
        <v>0.43482395936750579</v>
      </c>
    </row>
    <row r="92" spans="1:10" x14ac:dyDescent="0.25">
      <c r="A92" s="32">
        <v>2002</v>
      </c>
      <c r="B92" s="59">
        <f t="shared" si="4"/>
        <v>201439.397</v>
      </c>
      <c r="C92" s="33">
        <f>' Per Cápita 1'!C90</f>
        <v>490424475</v>
      </c>
      <c r="D92" s="56">
        <f t="shared" si="5"/>
        <v>0.4107449918766799</v>
      </c>
    </row>
    <row r="93" spans="1:10" x14ac:dyDescent="0.25">
      <c r="A93" s="31">
        <v>2003</v>
      </c>
      <c r="B93" s="59">
        <f t="shared" si="4"/>
        <v>209919.55499999999</v>
      </c>
      <c r="C93" s="33">
        <f>' Per Cápita 1'!C91</f>
        <v>492252932</v>
      </c>
      <c r="D93" s="56">
        <f t="shared" si="5"/>
        <v>0.42644653054092929</v>
      </c>
    </row>
    <row r="94" spans="1:10" x14ac:dyDescent="0.25">
      <c r="A94" s="32">
        <v>2004</v>
      </c>
      <c r="B94" s="59">
        <f t="shared" si="4"/>
        <v>235411.43599999999</v>
      </c>
      <c r="C94" s="33">
        <f>' Per Cápita 1'!C92</f>
        <v>494232263</v>
      </c>
      <c r="D94" s="56">
        <f t="shared" si="5"/>
        <v>0.47631741920498616</v>
      </c>
    </row>
    <row r="95" spans="1:10" x14ac:dyDescent="0.25">
      <c r="A95" s="31">
        <v>2005</v>
      </c>
      <c r="B95" s="59">
        <f t="shared" si="4"/>
        <v>277503.97200000001</v>
      </c>
      <c r="C95" s="33">
        <f>' Per Cápita 1'!C93</f>
        <v>496200867</v>
      </c>
      <c r="D95" s="56">
        <f t="shared" si="5"/>
        <v>0.5592573299554513</v>
      </c>
    </row>
    <row r="96" spans="1:10" x14ac:dyDescent="0.25">
      <c r="A96" s="32">
        <v>2006</v>
      </c>
      <c r="B96" s="59">
        <f t="shared" si="4"/>
        <v>287514.90399999998</v>
      </c>
      <c r="C96" s="33">
        <f>' Per Cápita 1'!C94</f>
        <v>498074489</v>
      </c>
      <c r="D96" s="56">
        <f t="shared" si="5"/>
        <v>0.577252821314444</v>
      </c>
    </row>
    <row r="97" spans="1:10" x14ac:dyDescent="0.25">
      <c r="A97" s="31">
        <v>2007</v>
      </c>
      <c r="B97" s="59">
        <f t="shared" si="4"/>
        <v>289837.54599999997</v>
      </c>
      <c r="C97" s="33">
        <f>' Per Cápita 1'!C95</f>
        <v>499915977</v>
      </c>
      <c r="D97" s="56">
        <f t="shared" si="5"/>
        <v>0.5797725204529719</v>
      </c>
    </row>
    <row r="98" spans="1:10" x14ac:dyDescent="0.25">
      <c r="A98" s="32">
        <v>2008</v>
      </c>
      <c r="B98" s="59">
        <f t="shared" si="4"/>
        <v>342565.33500000002</v>
      </c>
      <c r="C98" s="33">
        <f>' Per Cápita 1'!C96</f>
        <v>501803925</v>
      </c>
      <c r="D98" s="56">
        <f t="shared" si="5"/>
        <v>0.68266770731217385</v>
      </c>
    </row>
    <row r="99" spans="1:10" x14ac:dyDescent="0.25">
      <c r="A99" s="31">
        <v>2009</v>
      </c>
      <c r="B99" s="59">
        <f t="shared" si="4"/>
        <v>283849.01799999998</v>
      </c>
      <c r="C99" s="33">
        <f>' Per Cápita 1'!C97</f>
        <v>503310374</v>
      </c>
      <c r="D99" s="56">
        <f t="shared" si="5"/>
        <v>0.56396417134052557</v>
      </c>
    </row>
    <row r="100" spans="1:10" x14ac:dyDescent="0.25">
      <c r="A100" s="32">
        <v>2010</v>
      </c>
      <c r="B100" s="59">
        <f t="shared" si="4"/>
        <v>310923.61499999999</v>
      </c>
      <c r="C100" s="33">
        <f>' Per Cápita 1'!C98</f>
        <v>504412209</v>
      </c>
      <c r="D100" s="56">
        <f t="shared" si="5"/>
        <v>0.61640779000256107</v>
      </c>
    </row>
    <row r="101" spans="1:10" x14ac:dyDescent="0.25">
      <c r="A101" s="31">
        <v>2011</v>
      </c>
      <c r="B101" s="59">
        <f t="shared" si="4"/>
        <v>417506.90100000001</v>
      </c>
      <c r="C101" s="33">
        <f>' Per Cápita 1'!C99</f>
        <v>505526581</v>
      </c>
      <c r="D101" s="56">
        <f t="shared" si="5"/>
        <v>0.82588515953822816</v>
      </c>
    </row>
    <row r="102" spans="1:10" x14ac:dyDescent="0.25">
      <c r="A102" s="32">
        <v>2012</v>
      </c>
      <c r="B102" s="59">
        <f t="shared" si="4"/>
        <v>489405.24099999998</v>
      </c>
      <c r="C102" s="33">
        <f>' Per Cápita 1'!C100</f>
        <v>505098575</v>
      </c>
      <c r="D102" s="56">
        <f t="shared" si="5"/>
        <v>0.96893015586116038</v>
      </c>
    </row>
    <row r="103" spans="1:10" x14ac:dyDescent="0.25">
      <c r="A103" s="31">
        <v>2013</v>
      </c>
      <c r="B103" s="59">
        <f t="shared" si="4"/>
        <v>522945.62099999998</v>
      </c>
      <c r="C103" s="33">
        <f>' Per Cápita 1'!C101</f>
        <v>508050888</v>
      </c>
      <c r="D103" s="56">
        <f t="shared" si="5"/>
        <v>1.0293174037322024</v>
      </c>
    </row>
    <row r="104" spans="1:10" x14ac:dyDescent="0.25">
      <c r="A104" s="32">
        <v>2014</v>
      </c>
      <c r="B104" s="59">
        <f t="shared" si="4"/>
        <v>458186.41</v>
      </c>
      <c r="C104" s="33">
        <f>' Per Cápita 1'!C102</f>
        <v>508344735</v>
      </c>
      <c r="D104" s="56">
        <f t="shared" si="5"/>
        <v>0.90133009836326916</v>
      </c>
    </row>
    <row r="105" spans="1:10" x14ac:dyDescent="0.25">
      <c r="A105" s="31">
        <v>2015</v>
      </c>
      <c r="B105" s="59">
        <f t="shared" si="4"/>
        <v>553636.32999999996</v>
      </c>
      <c r="C105" s="33">
        <f>' Per Cápita 1'!C103</f>
        <v>509668361</v>
      </c>
      <c r="D105" s="56">
        <f t="shared" si="5"/>
        <v>1.0862678015047513</v>
      </c>
    </row>
    <row r="106" spans="1:10" x14ac:dyDescent="0.25">
      <c r="A106" t="s">
        <v>34</v>
      </c>
    </row>
    <row r="109" spans="1:10" x14ac:dyDescent="0.25">
      <c r="A109" s="115" t="s">
        <v>320</v>
      </c>
      <c r="B109" s="115"/>
      <c r="C109" s="115"/>
      <c r="D109" s="115"/>
      <c r="F109" s="7" t="s">
        <v>26</v>
      </c>
      <c r="I109" s="1" t="s">
        <v>3</v>
      </c>
      <c r="J109" s="7" t="s">
        <v>321</v>
      </c>
    </row>
    <row r="110" spans="1:10" ht="75" x14ac:dyDescent="0.25">
      <c r="A110" s="61" t="s">
        <v>0</v>
      </c>
      <c r="B110" s="28" t="s">
        <v>329</v>
      </c>
      <c r="C110" s="28" t="s">
        <v>319</v>
      </c>
      <c r="D110" s="28" t="s">
        <v>57</v>
      </c>
    </row>
    <row r="111" spans="1:10" x14ac:dyDescent="0.25">
      <c r="A111" s="31">
        <v>1995</v>
      </c>
      <c r="B111" s="53">
        <f t="shared" ref="B111:B131" si="6">B6</f>
        <v>101948.97199999999</v>
      </c>
      <c r="C111" s="33">
        <f>C85</f>
        <v>483927331</v>
      </c>
      <c r="D111" s="56">
        <f>(B111*1000/C111)</f>
        <v>0.21067000243472506</v>
      </c>
    </row>
    <row r="112" spans="1:10" x14ac:dyDescent="0.25">
      <c r="A112" s="32">
        <v>1996</v>
      </c>
      <c r="B112" s="53">
        <f t="shared" si="6"/>
        <v>42207.595999999998</v>
      </c>
      <c r="C112" s="33">
        <f t="shared" ref="C112:C131" si="7">C86</f>
        <v>484581653</v>
      </c>
      <c r="D112" s="56">
        <f t="shared" ref="D112:D131" si="8">(B112*1000/C112)</f>
        <v>8.7101102030373398E-2</v>
      </c>
    </row>
    <row r="113" spans="1:4" x14ac:dyDescent="0.25">
      <c r="A113" s="31">
        <v>1997</v>
      </c>
      <c r="B113" s="53">
        <f t="shared" si="6"/>
        <v>30631.909</v>
      </c>
      <c r="C113" s="33">
        <f t="shared" si="7"/>
        <v>485409098</v>
      </c>
      <c r="D113" s="56">
        <f t="shared" si="8"/>
        <v>6.3105345833464374E-2</v>
      </c>
    </row>
    <row r="114" spans="1:4" x14ac:dyDescent="0.25">
      <c r="A114" s="32">
        <v>1998</v>
      </c>
      <c r="B114" s="53">
        <f t="shared" si="6"/>
        <v>30640.901000000002</v>
      </c>
      <c r="C114" s="33">
        <f t="shared" si="7"/>
        <v>486055038</v>
      </c>
      <c r="D114" s="56">
        <f t="shared" si="8"/>
        <v>6.3039982315747548E-2</v>
      </c>
    </row>
    <row r="115" spans="1:4" x14ac:dyDescent="0.25">
      <c r="A115" s="31">
        <v>1999</v>
      </c>
      <c r="B115" s="53">
        <f t="shared" si="6"/>
        <v>41160.828000000001</v>
      </c>
      <c r="C115" s="33">
        <f t="shared" si="7"/>
        <v>487060355</v>
      </c>
      <c r="D115" s="56">
        <f t="shared" si="8"/>
        <v>8.4508680654166571E-2</v>
      </c>
    </row>
    <row r="116" spans="1:4" x14ac:dyDescent="0.25">
      <c r="A116" s="32">
        <v>2000</v>
      </c>
      <c r="B116" s="53">
        <f t="shared" si="6"/>
        <v>25289.826000000001</v>
      </c>
      <c r="C116" s="33">
        <f t="shared" si="7"/>
        <v>487865459</v>
      </c>
      <c r="D116" s="56">
        <f t="shared" si="8"/>
        <v>5.1837705526104894E-2</v>
      </c>
    </row>
    <row r="117" spans="1:4" x14ac:dyDescent="0.25">
      <c r="A117" s="31">
        <v>2001</v>
      </c>
      <c r="B117" s="53">
        <f t="shared" si="6"/>
        <v>26775.984</v>
      </c>
      <c r="C117" s="33">
        <f t="shared" si="7"/>
        <v>489073595</v>
      </c>
      <c r="D117" s="56">
        <f t="shared" si="8"/>
        <v>5.474837381069407E-2</v>
      </c>
    </row>
    <row r="118" spans="1:4" x14ac:dyDescent="0.25">
      <c r="A118" s="32">
        <v>2002</v>
      </c>
      <c r="B118" s="53">
        <f t="shared" si="6"/>
        <v>28246.795999999998</v>
      </c>
      <c r="C118" s="33">
        <f t="shared" si="7"/>
        <v>490424475</v>
      </c>
      <c r="D118" s="56">
        <f t="shared" si="8"/>
        <v>5.7596627900758826E-2</v>
      </c>
    </row>
    <row r="119" spans="1:4" x14ac:dyDescent="0.25">
      <c r="A119" s="31">
        <v>2003</v>
      </c>
      <c r="B119" s="53">
        <f t="shared" si="6"/>
        <v>29302.392</v>
      </c>
      <c r="C119" s="33">
        <f t="shared" si="7"/>
        <v>492252932</v>
      </c>
      <c r="D119" s="56">
        <f t="shared" si="8"/>
        <v>5.9527105061509315E-2</v>
      </c>
    </row>
    <row r="120" spans="1:4" x14ac:dyDescent="0.25">
      <c r="A120" s="32">
        <v>2004</v>
      </c>
      <c r="B120" s="53">
        <f t="shared" si="6"/>
        <v>72099.004000000001</v>
      </c>
      <c r="C120" s="33">
        <f t="shared" si="7"/>
        <v>494232263</v>
      </c>
      <c r="D120" s="56">
        <f t="shared" si="8"/>
        <v>0.14588081231758843</v>
      </c>
    </row>
    <row r="121" spans="1:4" x14ac:dyDescent="0.25">
      <c r="A121" s="31">
        <v>2005</v>
      </c>
      <c r="B121" s="53">
        <f t="shared" si="6"/>
        <v>89487.535000000003</v>
      </c>
      <c r="C121" s="33">
        <f t="shared" si="7"/>
        <v>496200867</v>
      </c>
      <c r="D121" s="56">
        <f t="shared" si="8"/>
        <v>0.18034538218571874</v>
      </c>
    </row>
    <row r="122" spans="1:4" x14ac:dyDescent="0.25">
      <c r="A122" s="32">
        <v>2006</v>
      </c>
      <c r="B122" s="53">
        <f t="shared" si="6"/>
        <v>243811.75099999999</v>
      </c>
      <c r="C122" s="33">
        <f t="shared" si="7"/>
        <v>498074489</v>
      </c>
      <c r="D122" s="56">
        <f t="shared" si="8"/>
        <v>0.48950861042794747</v>
      </c>
    </row>
    <row r="123" spans="1:4" x14ac:dyDescent="0.25">
      <c r="A123" s="31">
        <v>2007</v>
      </c>
      <c r="B123" s="53">
        <f t="shared" si="6"/>
        <v>258673.73699999999</v>
      </c>
      <c r="C123" s="33">
        <f t="shared" si="7"/>
        <v>499915977</v>
      </c>
      <c r="D123" s="56">
        <f t="shared" si="8"/>
        <v>0.51743442678568363</v>
      </c>
    </row>
    <row r="124" spans="1:4" x14ac:dyDescent="0.25">
      <c r="A124" s="32">
        <v>2008</v>
      </c>
      <c r="B124" s="53">
        <f t="shared" si="6"/>
        <v>283112.34999999998</v>
      </c>
      <c r="C124" s="33">
        <f t="shared" si="7"/>
        <v>501803925</v>
      </c>
      <c r="D124" s="56">
        <f t="shared" si="8"/>
        <v>0.56418919003074752</v>
      </c>
    </row>
    <row r="125" spans="1:4" x14ac:dyDescent="0.25">
      <c r="A125" s="31">
        <v>2009</v>
      </c>
      <c r="B125" s="53">
        <f t="shared" si="6"/>
        <v>110811.94899999999</v>
      </c>
      <c r="C125" s="33">
        <f t="shared" si="7"/>
        <v>503310374</v>
      </c>
      <c r="D125" s="56">
        <f t="shared" si="8"/>
        <v>0.22016623285416326</v>
      </c>
    </row>
    <row r="126" spans="1:4" x14ac:dyDescent="0.25">
      <c r="A126" s="32">
        <v>2010</v>
      </c>
      <c r="B126" s="53">
        <f t="shared" si="6"/>
        <v>284284.39399999997</v>
      </c>
      <c r="C126" s="33">
        <f t="shared" si="7"/>
        <v>504412209</v>
      </c>
      <c r="D126" s="56">
        <f t="shared" si="8"/>
        <v>0.56359538672466991</v>
      </c>
    </row>
    <row r="127" spans="1:4" x14ac:dyDescent="0.25">
      <c r="A127" s="31">
        <v>2011</v>
      </c>
      <c r="B127" s="53">
        <f t="shared" si="6"/>
        <v>429291.28700000001</v>
      </c>
      <c r="C127" s="33">
        <f t="shared" si="7"/>
        <v>505526581</v>
      </c>
      <c r="D127" s="56">
        <f t="shared" si="8"/>
        <v>0.84919627005726139</v>
      </c>
    </row>
    <row r="128" spans="1:4" x14ac:dyDescent="0.25">
      <c r="A128" s="32">
        <v>2012</v>
      </c>
      <c r="B128" s="53">
        <f t="shared" si="6"/>
        <v>381138.86599999998</v>
      </c>
      <c r="C128" s="33">
        <f t="shared" si="7"/>
        <v>505098575</v>
      </c>
      <c r="D128" s="56">
        <f t="shared" si="8"/>
        <v>0.75458313458912452</v>
      </c>
    </row>
    <row r="129" spans="1:10" x14ac:dyDescent="0.25">
      <c r="A129" s="31">
        <v>2013</v>
      </c>
      <c r="B129" s="53">
        <f t="shared" si="6"/>
        <v>482198.35200000001</v>
      </c>
      <c r="C129" s="33">
        <f t="shared" si="7"/>
        <v>508050888</v>
      </c>
      <c r="D129" s="56">
        <f t="shared" si="8"/>
        <v>0.94911427848936269</v>
      </c>
    </row>
    <row r="130" spans="1:10" x14ac:dyDescent="0.25">
      <c r="A130" s="32">
        <v>2014</v>
      </c>
      <c r="B130" s="53">
        <f t="shared" si="6"/>
        <v>353183.24099999998</v>
      </c>
      <c r="C130" s="33">
        <f t="shared" si="7"/>
        <v>508344735</v>
      </c>
      <c r="D130" s="56">
        <f t="shared" si="8"/>
        <v>0.69477112023202126</v>
      </c>
    </row>
    <row r="131" spans="1:10" x14ac:dyDescent="0.25">
      <c r="A131" s="31">
        <v>2015</v>
      </c>
      <c r="B131" s="53">
        <f t="shared" si="6"/>
        <v>406740.25400000002</v>
      </c>
      <c r="C131" s="33">
        <f t="shared" si="7"/>
        <v>509668361</v>
      </c>
      <c r="D131" s="56">
        <f t="shared" si="8"/>
        <v>0.79804885906975109</v>
      </c>
    </row>
    <row r="132" spans="1:10" x14ac:dyDescent="0.25">
      <c r="A132" t="s">
        <v>34</v>
      </c>
    </row>
    <row r="134" spans="1:10" x14ac:dyDescent="0.25">
      <c r="A134" s="115" t="s">
        <v>323</v>
      </c>
      <c r="B134" s="115"/>
      <c r="C134" s="115"/>
      <c r="D134" s="115"/>
      <c r="F134" s="7" t="s">
        <v>29</v>
      </c>
      <c r="I134" s="1" t="s">
        <v>3</v>
      </c>
      <c r="J134" s="7" t="s">
        <v>324</v>
      </c>
    </row>
    <row r="135" spans="1:10" ht="75" x14ac:dyDescent="0.25">
      <c r="A135" s="61" t="s">
        <v>0</v>
      </c>
      <c r="B135" s="28" t="s">
        <v>325</v>
      </c>
      <c r="C135" s="28" t="s">
        <v>319</v>
      </c>
      <c r="D135" s="28" t="s">
        <v>58</v>
      </c>
    </row>
    <row r="136" spans="1:10" x14ac:dyDescent="0.25">
      <c r="A136" s="31">
        <v>1995</v>
      </c>
      <c r="B136" s="59">
        <f t="shared" ref="B136:B156" si="9">B57</f>
        <v>418064.53600000002</v>
      </c>
      <c r="C136" s="33">
        <f>C111</f>
        <v>483927331</v>
      </c>
      <c r="D136" s="56">
        <f>(B136/C136)*1000</f>
        <v>0.86389941055013486</v>
      </c>
    </row>
    <row r="137" spans="1:10" x14ac:dyDescent="0.25">
      <c r="A137" s="32">
        <v>1996</v>
      </c>
      <c r="B137" s="59">
        <f t="shared" si="9"/>
        <v>370178.01400000002</v>
      </c>
      <c r="C137" s="33">
        <f t="shared" ref="C137:C156" si="10">C112</f>
        <v>484581653</v>
      </c>
      <c r="D137" s="56">
        <f t="shared" ref="D137:D156" si="11">(B137/C137)*1000</f>
        <v>0.76391256604178537</v>
      </c>
    </row>
    <row r="138" spans="1:10" x14ac:dyDescent="0.25">
      <c r="A138" s="31">
        <v>1997</v>
      </c>
      <c r="B138" s="59">
        <f t="shared" si="9"/>
        <v>344245.82500000001</v>
      </c>
      <c r="C138" s="33">
        <f t="shared" si="10"/>
        <v>485409098</v>
      </c>
      <c r="D138" s="56">
        <f t="shared" si="11"/>
        <v>0.70918700621470432</v>
      </c>
    </row>
    <row r="139" spans="1:10" x14ac:dyDescent="0.25">
      <c r="A139" s="32">
        <v>1998</v>
      </c>
      <c r="B139" s="59">
        <f t="shared" si="9"/>
        <v>387083.02100000001</v>
      </c>
      <c r="C139" s="33">
        <f t="shared" si="10"/>
        <v>486055038</v>
      </c>
      <c r="D139" s="56">
        <f t="shared" si="11"/>
        <v>0.79637693416933575</v>
      </c>
    </row>
    <row r="140" spans="1:10" x14ac:dyDescent="0.25">
      <c r="A140" s="31">
        <v>1999</v>
      </c>
      <c r="B140" s="59">
        <f t="shared" si="9"/>
        <v>261123.152</v>
      </c>
      <c r="C140" s="33">
        <f t="shared" si="10"/>
        <v>487060355</v>
      </c>
      <c r="D140" s="56">
        <f t="shared" si="11"/>
        <v>0.53612072778947495</v>
      </c>
    </row>
    <row r="141" spans="1:10" x14ac:dyDescent="0.25">
      <c r="A141" s="32">
        <v>2000</v>
      </c>
      <c r="B141" s="59">
        <f t="shared" si="9"/>
        <v>262180.54700000002</v>
      </c>
      <c r="C141" s="33">
        <f t="shared" si="10"/>
        <v>487865459</v>
      </c>
      <c r="D141" s="56">
        <f t="shared" si="11"/>
        <v>0.53740338071361604</v>
      </c>
    </row>
    <row r="142" spans="1:10" x14ac:dyDescent="0.25">
      <c r="A142" s="31">
        <v>2001</v>
      </c>
      <c r="B142" s="59">
        <f t="shared" si="9"/>
        <v>239436.90099999998</v>
      </c>
      <c r="C142" s="33">
        <f t="shared" si="10"/>
        <v>489073595</v>
      </c>
      <c r="D142" s="56">
        <f t="shared" si="11"/>
        <v>0.48957233317819981</v>
      </c>
    </row>
    <row r="143" spans="1:10" x14ac:dyDescent="0.25">
      <c r="A143" s="32">
        <v>2002</v>
      </c>
      <c r="B143" s="59">
        <f t="shared" si="9"/>
        <v>229686.193</v>
      </c>
      <c r="C143" s="33">
        <f t="shared" si="10"/>
        <v>490424475</v>
      </c>
      <c r="D143" s="56">
        <f t="shared" si="11"/>
        <v>0.46834161977743871</v>
      </c>
    </row>
    <row r="144" spans="1:10" x14ac:dyDescent="0.25">
      <c r="A144" s="31">
        <v>2003</v>
      </c>
      <c r="B144" s="59">
        <f t="shared" si="9"/>
        <v>239221.94699999999</v>
      </c>
      <c r="C144" s="33">
        <f t="shared" si="10"/>
        <v>492252932</v>
      </c>
      <c r="D144" s="56">
        <f t="shared" si="11"/>
        <v>0.48597363560243856</v>
      </c>
    </row>
    <row r="145" spans="1:4" x14ac:dyDescent="0.25">
      <c r="A145" s="32">
        <v>2004</v>
      </c>
      <c r="B145" s="59">
        <f t="shared" si="9"/>
        <v>307510.44</v>
      </c>
      <c r="C145" s="33">
        <f t="shared" si="10"/>
        <v>494232263</v>
      </c>
      <c r="D145" s="56">
        <f t="shared" si="11"/>
        <v>0.6221982315225747</v>
      </c>
    </row>
    <row r="146" spans="1:4" x14ac:dyDescent="0.25">
      <c r="A146" s="31">
        <v>2005</v>
      </c>
      <c r="B146" s="59">
        <f t="shared" si="9"/>
        <v>366991.50699999998</v>
      </c>
      <c r="C146" s="33">
        <f t="shared" si="10"/>
        <v>496200867</v>
      </c>
      <c r="D146" s="56">
        <f t="shared" si="11"/>
        <v>0.73960271214117002</v>
      </c>
    </row>
    <row r="147" spans="1:4" x14ac:dyDescent="0.25">
      <c r="A147" s="32">
        <v>2006</v>
      </c>
      <c r="B147" s="59">
        <f t="shared" si="9"/>
        <v>531326.65500000003</v>
      </c>
      <c r="C147" s="33">
        <f t="shared" si="10"/>
        <v>498074489</v>
      </c>
      <c r="D147" s="56">
        <f t="shared" si="11"/>
        <v>1.0667614317423915</v>
      </c>
    </row>
    <row r="148" spans="1:4" x14ac:dyDescent="0.25">
      <c r="A148" s="31">
        <v>2007</v>
      </c>
      <c r="B148" s="59">
        <f t="shared" si="9"/>
        <v>548511.28299999994</v>
      </c>
      <c r="C148" s="33">
        <f t="shared" si="10"/>
        <v>499915977</v>
      </c>
      <c r="D148" s="56">
        <f t="shared" si="11"/>
        <v>1.0972069472386554</v>
      </c>
    </row>
    <row r="149" spans="1:4" x14ac:dyDescent="0.25">
      <c r="A149" s="32">
        <v>2008</v>
      </c>
      <c r="B149" s="59">
        <f t="shared" si="9"/>
        <v>625677.68500000006</v>
      </c>
      <c r="C149" s="33">
        <f t="shared" si="10"/>
        <v>501803925</v>
      </c>
      <c r="D149" s="56">
        <f t="shared" si="11"/>
        <v>1.2468568973429215</v>
      </c>
    </row>
    <row r="150" spans="1:4" x14ac:dyDescent="0.25">
      <c r="A150" s="31">
        <v>2009</v>
      </c>
      <c r="B150" s="59">
        <f t="shared" si="9"/>
        <v>394660.96699999995</v>
      </c>
      <c r="C150" s="33">
        <f t="shared" si="10"/>
        <v>503310374</v>
      </c>
      <c r="D150" s="56">
        <f t="shared" si="11"/>
        <v>0.78413040419468871</v>
      </c>
    </row>
    <row r="151" spans="1:4" x14ac:dyDescent="0.25">
      <c r="A151" s="32">
        <v>2010</v>
      </c>
      <c r="B151" s="59">
        <f t="shared" si="9"/>
        <v>595208.00899999996</v>
      </c>
      <c r="C151" s="33">
        <f t="shared" si="10"/>
        <v>504412209</v>
      </c>
      <c r="D151" s="56">
        <f t="shared" si="11"/>
        <v>1.180003176727231</v>
      </c>
    </row>
    <row r="152" spans="1:4" x14ac:dyDescent="0.25">
      <c r="A152" s="31">
        <v>2011</v>
      </c>
      <c r="B152" s="59">
        <f t="shared" si="9"/>
        <v>846798.18800000008</v>
      </c>
      <c r="C152" s="33">
        <f t="shared" si="10"/>
        <v>505526581</v>
      </c>
      <c r="D152" s="56">
        <f t="shared" si="11"/>
        <v>1.6750814295954894</v>
      </c>
    </row>
    <row r="153" spans="1:4" x14ac:dyDescent="0.25">
      <c r="A153" s="32">
        <v>2012</v>
      </c>
      <c r="B153" s="59">
        <f t="shared" si="9"/>
        <v>870544.10699999996</v>
      </c>
      <c r="C153" s="33">
        <f t="shared" si="10"/>
        <v>505098575</v>
      </c>
      <c r="D153" s="56">
        <f t="shared" si="11"/>
        <v>1.7235132904502848</v>
      </c>
    </row>
    <row r="154" spans="1:4" x14ac:dyDescent="0.25">
      <c r="A154" s="31">
        <v>2013</v>
      </c>
      <c r="B154" s="59">
        <f t="shared" si="9"/>
        <v>1005143.973</v>
      </c>
      <c r="C154" s="33">
        <f t="shared" si="10"/>
        <v>508050888</v>
      </c>
      <c r="D154" s="56">
        <f t="shared" si="11"/>
        <v>1.9784316822215653</v>
      </c>
    </row>
    <row r="155" spans="1:4" x14ac:dyDescent="0.25">
      <c r="A155" s="32">
        <v>2014</v>
      </c>
      <c r="B155" s="59">
        <f t="shared" si="9"/>
        <v>811369.65099999995</v>
      </c>
      <c r="C155" s="33">
        <f t="shared" si="10"/>
        <v>508344735</v>
      </c>
      <c r="D155" s="56">
        <f t="shared" si="11"/>
        <v>1.5961012185952905</v>
      </c>
    </row>
    <row r="156" spans="1:4" x14ac:dyDescent="0.25">
      <c r="A156" s="31">
        <v>2015</v>
      </c>
      <c r="B156" s="59">
        <f t="shared" si="9"/>
        <v>960376.58400000003</v>
      </c>
      <c r="C156" s="33">
        <f t="shared" si="10"/>
        <v>509668361</v>
      </c>
      <c r="D156" s="56">
        <f t="shared" si="11"/>
        <v>1.8843166605745025</v>
      </c>
    </row>
    <row r="157" spans="1:4" x14ac:dyDescent="0.25">
      <c r="A157" t="s">
        <v>34</v>
      </c>
    </row>
  </sheetData>
  <mergeCells count="6">
    <mergeCell ref="A134:D134"/>
    <mergeCell ref="A4:D4"/>
    <mergeCell ref="A30:D30"/>
    <mergeCell ref="A55:D55"/>
    <mergeCell ref="A83:D83"/>
    <mergeCell ref="A109:D109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7"/>
  <sheetViews>
    <sheetView topLeftCell="A55" zoomScale="80" zoomScaleNormal="80" workbookViewId="0">
      <selection activeCell="M26" sqref="M26"/>
    </sheetView>
  </sheetViews>
  <sheetFormatPr baseColWidth="10" defaultRowHeight="15" x14ac:dyDescent="0.25"/>
  <cols>
    <col min="2" max="2" width="15.7109375" customWidth="1"/>
    <col min="4" max="4" width="15" customWidth="1"/>
    <col min="9" max="9" width="2.85546875" customWidth="1"/>
    <col min="10" max="10" width="3.42578125" customWidth="1"/>
    <col min="11" max="11" width="13" bestFit="1" customWidth="1"/>
  </cols>
  <sheetData>
    <row r="1" spans="1:10" x14ac:dyDescent="0.25">
      <c r="A1" s="7" t="s">
        <v>11</v>
      </c>
    </row>
    <row r="4" spans="1:10" x14ac:dyDescent="0.25">
      <c r="A4" s="115" t="s">
        <v>12</v>
      </c>
      <c r="B4" s="115"/>
      <c r="C4" s="115"/>
      <c r="D4" s="115"/>
      <c r="F4" s="7" t="s">
        <v>25</v>
      </c>
      <c r="I4" s="1" t="s">
        <v>3</v>
      </c>
      <c r="J4" s="7" t="s">
        <v>315</v>
      </c>
    </row>
    <row r="5" spans="1:10" ht="75" x14ac:dyDescent="0.25">
      <c r="A5" s="63" t="s">
        <v>0</v>
      </c>
      <c r="B5" s="28" t="s">
        <v>328</v>
      </c>
      <c r="C5" s="28" t="s">
        <v>24</v>
      </c>
      <c r="D5" s="28" t="s">
        <v>17</v>
      </c>
    </row>
    <row r="6" spans="1:10" x14ac:dyDescent="0.25">
      <c r="A6" s="31">
        <v>1995</v>
      </c>
      <c r="B6" s="53">
        <f>'Export '!E2</f>
        <v>112399.629</v>
      </c>
      <c r="C6" s="33">
        <v>37472184</v>
      </c>
      <c r="D6" s="57">
        <f>(B6*1000/C6)</f>
        <v>2.999548385010065</v>
      </c>
    </row>
    <row r="7" spans="1:10" x14ac:dyDescent="0.25">
      <c r="A7" s="32">
        <v>1996</v>
      </c>
      <c r="B7" s="53">
        <f>'Export '!E3</f>
        <v>99830.437000000005</v>
      </c>
      <c r="C7" s="34">
        <v>38068050</v>
      </c>
      <c r="D7" s="57">
        <f t="shared" ref="D7:D26" si="0">(B7*1000/C7)</f>
        <v>2.6224205600234316</v>
      </c>
    </row>
    <row r="8" spans="1:10" x14ac:dyDescent="0.25">
      <c r="A8" s="31">
        <v>1997</v>
      </c>
      <c r="B8" s="53">
        <f>'Export '!E4</f>
        <v>87501.494000000006</v>
      </c>
      <c r="C8" s="33">
        <v>38635691</v>
      </c>
      <c r="D8" s="57">
        <f t="shared" si="0"/>
        <v>2.2647839791450863</v>
      </c>
    </row>
    <row r="9" spans="1:10" x14ac:dyDescent="0.25">
      <c r="A9" s="32">
        <v>1998</v>
      </c>
      <c r="B9" s="53">
        <f>'Export '!E5</f>
        <v>83654.599000000002</v>
      </c>
      <c r="C9" s="34">
        <v>39184456</v>
      </c>
      <c r="D9" s="57">
        <f t="shared" si="0"/>
        <v>2.1348924430646683</v>
      </c>
    </row>
    <row r="10" spans="1:10" x14ac:dyDescent="0.25">
      <c r="A10" s="31">
        <v>1999</v>
      </c>
      <c r="B10" s="53">
        <f>'Export '!E6</f>
        <v>75572.648000000001</v>
      </c>
      <c r="C10" s="33">
        <v>39730798</v>
      </c>
      <c r="D10" s="57">
        <f t="shared" si="0"/>
        <v>1.9021175461917477</v>
      </c>
    </row>
    <row r="11" spans="1:10" x14ac:dyDescent="0.25">
      <c r="A11" s="32">
        <v>2000</v>
      </c>
      <c r="B11" s="53">
        <f>'Export '!E7</f>
        <v>89796.822</v>
      </c>
      <c r="C11" s="34">
        <v>40295563</v>
      </c>
      <c r="D11" s="57">
        <f t="shared" si="0"/>
        <v>2.2284543337935245</v>
      </c>
    </row>
    <row r="12" spans="1:10" x14ac:dyDescent="0.25">
      <c r="A12" s="31">
        <v>2001</v>
      </c>
      <c r="B12" s="53">
        <f>'Export '!E8</f>
        <v>94629.748000000007</v>
      </c>
      <c r="C12" s="33">
        <v>40813541</v>
      </c>
      <c r="D12" s="57">
        <f t="shared" si="0"/>
        <v>2.3185870591331441</v>
      </c>
    </row>
    <row r="13" spans="1:10" x14ac:dyDescent="0.25">
      <c r="A13" s="32">
        <v>2002</v>
      </c>
      <c r="B13" s="53">
        <f>'Export '!E9</f>
        <v>86314.687000000005</v>
      </c>
      <c r="C13" s="34">
        <v>41328824</v>
      </c>
      <c r="D13" s="57">
        <f t="shared" si="0"/>
        <v>2.0884864035811908</v>
      </c>
    </row>
    <row r="14" spans="1:10" x14ac:dyDescent="0.25">
      <c r="A14" s="31">
        <v>2003</v>
      </c>
      <c r="B14" s="53">
        <f>'Export '!E10</f>
        <v>98025.760999999999</v>
      </c>
      <c r="C14" s="33">
        <v>41848959</v>
      </c>
      <c r="D14" s="57">
        <f t="shared" si="0"/>
        <v>2.3423703562136398</v>
      </c>
    </row>
    <row r="15" spans="1:10" x14ac:dyDescent="0.25">
      <c r="A15" s="32">
        <v>2004</v>
      </c>
      <c r="B15" s="53">
        <f>'Export '!E11</f>
        <v>96377.896999999997</v>
      </c>
      <c r="C15" s="34">
        <v>42368489</v>
      </c>
      <c r="D15" s="57">
        <f t="shared" si="0"/>
        <v>2.2747541693072888</v>
      </c>
    </row>
    <row r="16" spans="1:10" x14ac:dyDescent="0.25">
      <c r="A16" s="31">
        <v>2005</v>
      </c>
      <c r="B16" s="53">
        <f>'Export '!E12</f>
        <v>81320.093999999997</v>
      </c>
      <c r="C16" s="33">
        <v>42888592</v>
      </c>
      <c r="D16" s="57">
        <f t="shared" si="0"/>
        <v>1.8960774930545634</v>
      </c>
    </row>
    <row r="17" spans="1:10" x14ac:dyDescent="0.25">
      <c r="A17" s="32">
        <v>2006</v>
      </c>
      <c r="B17" s="53">
        <f>'Export '!E13</f>
        <v>102829.516</v>
      </c>
      <c r="C17" s="34">
        <v>43405956</v>
      </c>
      <c r="D17" s="57">
        <f t="shared" si="0"/>
        <v>2.3690185743173124</v>
      </c>
    </row>
    <row r="18" spans="1:10" x14ac:dyDescent="0.25">
      <c r="A18" s="31">
        <v>2007</v>
      </c>
      <c r="B18" s="53">
        <f>'Export '!E14</f>
        <v>100876.219</v>
      </c>
      <c r="C18" s="33">
        <v>43926929</v>
      </c>
      <c r="D18" s="57">
        <f t="shared" si="0"/>
        <v>2.2964550742893954</v>
      </c>
    </row>
    <row r="19" spans="1:10" x14ac:dyDescent="0.25">
      <c r="A19" s="32">
        <v>2008</v>
      </c>
      <c r="B19" s="53">
        <f>'Export '!E15</f>
        <v>86957.599000000002</v>
      </c>
      <c r="C19" s="34">
        <v>44451147</v>
      </c>
      <c r="D19" s="57">
        <f t="shared" si="0"/>
        <v>1.9562509601833222</v>
      </c>
    </row>
    <row r="20" spans="1:10" x14ac:dyDescent="0.25">
      <c r="A20" s="31">
        <v>2009</v>
      </c>
      <c r="B20" s="53">
        <f>'Export '!E16</f>
        <v>68899.619000000006</v>
      </c>
      <c r="C20" s="33">
        <v>44978832</v>
      </c>
      <c r="D20" s="57">
        <f t="shared" si="0"/>
        <v>1.5318232140843497</v>
      </c>
    </row>
    <row r="21" spans="1:10" x14ac:dyDescent="0.25">
      <c r="A21" s="32">
        <v>2010</v>
      </c>
      <c r="B21" s="53">
        <f>'Export '!E17</f>
        <v>98441.146999999997</v>
      </c>
      <c r="C21" s="34">
        <v>45509584</v>
      </c>
      <c r="D21" s="57">
        <f t="shared" si="0"/>
        <v>2.1630860655636845</v>
      </c>
    </row>
    <row r="22" spans="1:10" x14ac:dyDescent="0.25">
      <c r="A22" s="31">
        <v>2011</v>
      </c>
      <c r="B22" s="53">
        <f>'Export '!E18</f>
        <v>111358.995</v>
      </c>
      <c r="C22" s="33">
        <v>46044601</v>
      </c>
      <c r="D22" s="57">
        <f t="shared" si="0"/>
        <v>2.4185027686525071</v>
      </c>
    </row>
    <row r="23" spans="1:10" x14ac:dyDescent="0.25">
      <c r="A23" s="32">
        <v>2012</v>
      </c>
      <c r="B23" s="53">
        <f>'Export '!E19</f>
        <v>95055.089000000007</v>
      </c>
      <c r="C23" s="34">
        <v>46581823</v>
      </c>
      <c r="D23" s="57">
        <f t="shared" si="0"/>
        <v>2.0406047440436152</v>
      </c>
    </row>
    <row r="24" spans="1:10" x14ac:dyDescent="0.25">
      <c r="A24" s="31">
        <v>2013</v>
      </c>
      <c r="B24" s="53">
        <f>'Export '!E20</f>
        <v>91017.982999999993</v>
      </c>
      <c r="C24" s="33">
        <v>47121089</v>
      </c>
      <c r="D24" s="57">
        <f t="shared" si="0"/>
        <v>1.9315763903504013</v>
      </c>
    </row>
    <row r="25" spans="1:10" x14ac:dyDescent="0.25">
      <c r="A25" s="32">
        <v>2014</v>
      </c>
      <c r="B25" s="53">
        <f>'Export '!E21</f>
        <v>120430.38400000001</v>
      </c>
      <c r="C25" s="34">
        <v>47661787</v>
      </c>
      <c r="D25" s="57">
        <f t="shared" si="0"/>
        <v>2.526770219505198</v>
      </c>
    </row>
    <row r="26" spans="1:10" x14ac:dyDescent="0.25">
      <c r="A26" s="31">
        <v>2015</v>
      </c>
      <c r="B26" s="53">
        <f>'Export '!E22</f>
        <v>93737.838000000003</v>
      </c>
      <c r="C26" s="33">
        <v>48203405</v>
      </c>
      <c r="D26" s="57">
        <f t="shared" si="0"/>
        <v>1.9446310483668114</v>
      </c>
    </row>
    <row r="27" spans="1:10" x14ac:dyDescent="0.25">
      <c r="A27" t="s">
        <v>39</v>
      </c>
    </row>
    <row r="30" spans="1:10" x14ac:dyDescent="0.25">
      <c r="A30" s="115" t="s">
        <v>13</v>
      </c>
      <c r="B30" s="115"/>
      <c r="C30" s="115"/>
      <c r="D30" s="115"/>
      <c r="F30" s="7" t="s">
        <v>26</v>
      </c>
      <c r="I30" s="1" t="s">
        <v>3</v>
      </c>
      <c r="J30" s="7" t="s">
        <v>27</v>
      </c>
    </row>
    <row r="31" spans="1:10" ht="60" x14ac:dyDescent="0.25">
      <c r="A31" s="63" t="s">
        <v>0</v>
      </c>
      <c r="B31" s="28" t="s">
        <v>14</v>
      </c>
      <c r="C31" s="28" t="s">
        <v>24</v>
      </c>
      <c r="D31" s="28" t="s">
        <v>57</v>
      </c>
    </row>
    <row r="32" spans="1:10" x14ac:dyDescent="0.25">
      <c r="A32" s="31">
        <v>1995</v>
      </c>
      <c r="B32" s="53">
        <f>'Import '!E2</f>
        <v>63392.438999999998</v>
      </c>
      <c r="C32" s="33">
        <v>37472184</v>
      </c>
      <c r="D32" s="56">
        <f>(B32/C32)*1000</f>
        <v>1.6917198901457144</v>
      </c>
    </row>
    <row r="33" spans="1:4" x14ac:dyDescent="0.25">
      <c r="A33" s="32">
        <v>1996</v>
      </c>
      <c r="B33" s="53">
        <f>'Import '!E3</f>
        <v>57242.733999999997</v>
      </c>
      <c r="C33" s="34">
        <v>38068050</v>
      </c>
      <c r="D33" s="56">
        <f t="shared" ref="D33:D52" si="1">(B33/C33)*1000</f>
        <v>1.5036949357794789</v>
      </c>
    </row>
    <row r="34" spans="1:4" x14ac:dyDescent="0.25">
      <c r="A34" s="31">
        <v>1997</v>
      </c>
      <c r="B34" s="53">
        <f>'Import '!E4</f>
        <v>63422.135999999999</v>
      </c>
      <c r="C34" s="33">
        <v>38635691</v>
      </c>
      <c r="D34" s="56">
        <f t="shared" si="1"/>
        <v>1.6415426865278533</v>
      </c>
    </row>
    <row r="35" spans="1:4" x14ac:dyDescent="0.25">
      <c r="A35" s="32">
        <v>1998</v>
      </c>
      <c r="B35" s="53">
        <f>'Import '!E5</f>
        <v>66771.039999999994</v>
      </c>
      <c r="C35" s="34">
        <v>39184456</v>
      </c>
      <c r="D35" s="56">
        <f t="shared" si="1"/>
        <v>1.7040185526628209</v>
      </c>
    </row>
    <row r="36" spans="1:4" x14ac:dyDescent="0.25">
      <c r="A36" s="31">
        <v>1999</v>
      </c>
      <c r="B36" s="53">
        <f>'Import '!E6</f>
        <v>53386.169000000002</v>
      </c>
      <c r="C36" s="33">
        <v>39730798</v>
      </c>
      <c r="D36" s="56">
        <f t="shared" si="1"/>
        <v>1.3436973755221326</v>
      </c>
    </row>
    <row r="37" spans="1:4" x14ac:dyDescent="0.25">
      <c r="A37" s="32">
        <v>2000</v>
      </c>
      <c r="B37" s="53">
        <f>'Import '!E7</f>
        <v>63749.137999999999</v>
      </c>
      <c r="C37" s="34">
        <v>40295563</v>
      </c>
      <c r="D37" s="56">
        <f t="shared" si="1"/>
        <v>1.582038647778665</v>
      </c>
    </row>
    <row r="38" spans="1:4" x14ac:dyDescent="0.25">
      <c r="A38" s="31">
        <v>2001</v>
      </c>
      <c r="B38" s="53">
        <f>'Import '!E8</f>
        <v>67165.111999999994</v>
      </c>
      <c r="C38" s="33">
        <v>40813541</v>
      </c>
      <c r="D38" s="56">
        <f t="shared" si="1"/>
        <v>1.6456575527225143</v>
      </c>
    </row>
    <row r="39" spans="1:4" x14ac:dyDescent="0.25">
      <c r="A39" s="32">
        <v>2002</v>
      </c>
      <c r="B39" s="53">
        <f>'Import '!E9</f>
        <v>62990.767999999996</v>
      </c>
      <c r="C39" s="34">
        <v>41328824</v>
      </c>
      <c r="D39" s="56">
        <f t="shared" si="1"/>
        <v>1.5241364719209045</v>
      </c>
    </row>
    <row r="40" spans="1:4" x14ac:dyDescent="0.25">
      <c r="A40" s="31">
        <v>2003</v>
      </c>
      <c r="B40" s="53">
        <f>'Import '!E10</f>
        <v>52946.374000000003</v>
      </c>
      <c r="C40" s="33">
        <v>41848959</v>
      </c>
      <c r="D40" s="56">
        <f t="shared" si="1"/>
        <v>1.2651778028696008</v>
      </c>
    </row>
    <row r="41" spans="1:4" x14ac:dyDescent="0.25">
      <c r="A41" s="32">
        <v>2004</v>
      </c>
      <c r="B41" s="53">
        <f>'Import '!E11</f>
        <v>55902.267</v>
      </c>
      <c r="C41" s="34">
        <v>42368489</v>
      </c>
      <c r="D41" s="56">
        <f t="shared" si="1"/>
        <v>1.3194302728143077</v>
      </c>
    </row>
    <row r="42" spans="1:4" x14ac:dyDescent="0.25">
      <c r="A42" s="31">
        <v>2005</v>
      </c>
      <c r="B42" s="53">
        <f>'Import '!E12</f>
        <v>58002.966999999997</v>
      </c>
      <c r="C42" s="33">
        <v>42888592</v>
      </c>
      <c r="D42" s="56">
        <f t="shared" si="1"/>
        <v>1.3524101467355236</v>
      </c>
    </row>
    <row r="43" spans="1:4" x14ac:dyDescent="0.25">
      <c r="A43" s="32">
        <v>2006</v>
      </c>
      <c r="B43" s="53">
        <f>'Import '!E13</f>
        <v>65794.582999999999</v>
      </c>
      <c r="C43" s="34">
        <v>43405956</v>
      </c>
      <c r="D43" s="56">
        <f t="shared" si="1"/>
        <v>1.5157961962639412</v>
      </c>
    </row>
    <row r="44" spans="1:4" x14ac:dyDescent="0.25">
      <c r="A44" s="31">
        <v>2007</v>
      </c>
      <c r="B44" s="53">
        <f>'Import '!E14</f>
        <v>99479.866999999998</v>
      </c>
      <c r="C44" s="33">
        <v>43926929</v>
      </c>
      <c r="D44" s="56">
        <f t="shared" si="1"/>
        <v>2.2646670109808951</v>
      </c>
    </row>
    <row r="45" spans="1:4" x14ac:dyDescent="0.25">
      <c r="A45" s="32">
        <v>2008</v>
      </c>
      <c r="B45" s="53">
        <f>'Import '!E15</f>
        <v>115749.14599999999</v>
      </c>
      <c r="C45" s="34">
        <v>44451147</v>
      </c>
      <c r="D45" s="56">
        <f t="shared" si="1"/>
        <v>2.6039630878366311</v>
      </c>
    </row>
    <row r="46" spans="1:4" x14ac:dyDescent="0.25">
      <c r="A46" s="31">
        <v>2009</v>
      </c>
      <c r="B46" s="53">
        <f>'Import '!E16</f>
        <v>94797.938999999998</v>
      </c>
      <c r="C46" s="33">
        <v>44978832</v>
      </c>
      <c r="D46" s="56">
        <f t="shared" si="1"/>
        <v>2.1076122874867003</v>
      </c>
    </row>
    <row r="47" spans="1:4" x14ac:dyDescent="0.25">
      <c r="A47" s="32">
        <v>2010</v>
      </c>
      <c r="B47" s="53">
        <f>'Import '!E17</f>
        <v>96689.380999999994</v>
      </c>
      <c r="C47" s="34">
        <v>45509584</v>
      </c>
      <c r="D47" s="56">
        <f t="shared" si="1"/>
        <v>2.1245938218200369</v>
      </c>
    </row>
    <row r="48" spans="1:4" x14ac:dyDescent="0.25">
      <c r="A48" s="31">
        <v>2011</v>
      </c>
      <c r="B48" s="53">
        <f>'Import '!E18</f>
        <v>130760.401</v>
      </c>
      <c r="C48" s="33">
        <v>46044601</v>
      </c>
      <c r="D48" s="56">
        <f t="shared" si="1"/>
        <v>2.8398639180302592</v>
      </c>
    </row>
    <row r="49" spans="1:10" x14ac:dyDescent="0.25">
      <c r="A49" s="32">
        <v>2012</v>
      </c>
      <c r="B49" s="53">
        <f>'Import '!E19</f>
        <v>118635.902</v>
      </c>
      <c r="C49" s="34">
        <v>46581823</v>
      </c>
      <c r="D49" s="56">
        <f t="shared" si="1"/>
        <v>2.5468282338370485</v>
      </c>
    </row>
    <row r="50" spans="1:10" x14ac:dyDescent="0.25">
      <c r="A50" s="31">
        <v>2013</v>
      </c>
      <c r="B50" s="53">
        <f>'Import '!E20</f>
        <v>129326.678</v>
      </c>
      <c r="C50" s="33">
        <v>47121089</v>
      </c>
      <c r="D50" s="56">
        <f t="shared" si="1"/>
        <v>2.7445604663338745</v>
      </c>
    </row>
    <row r="51" spans="1:10" x14ac:dyDescent="0.25">
      <c r="A51" s="32">
        <v>2014</v>
      </c>
      <c r="B51" s="53">
        <f>'Import '!E21</f>
        <v>139737.53700000001</v>
      </c>
      <c r="C51" s="34">
        <v>47661787</v>
      </c>
      <c r="D51" s="56">
        <f t="shared" si="1"/>
        <v>2.9318568563113256</v>
      </c>
    </row>
    <row r="52" spans="1:10" x14ac:dyDescent="0.25">
      <c r="A52" s="31">
        <v>2015</v>
      </c>
      <c r="B52" s="53">
        <f>'Import '!E22</f>
        <v>122204.93399999999</v>
      </c>
      <c r="C52" s="33">
        <v>48203405</v>
      </c>
      <c r="D52" s="56">
        <f t="shared" si="1"/>
        <v>2.5351929806618432</v>
      </c>
    </row>
    <row r="53" spans="1:10" x14ac:dyDescent="0.25">
      <c r="A53" t="s">
        <v>39</v>
      </c>
    </row>
    <row r="55" spans="1:10" x14ac:dyDescent="0.25">
      <c r="A55" s="115" t="s">
        <v>22</v>
      </c>
      <c r="B55" s="115"/>
      <c r="C55" s="115"/>
      <c r="D55" s="115"/>
      <c r="F55" s="7" t="s">
        <v>29</v>
      </c>
      <c r="I55" s="1" t="s">
        <v>3</v>
      </c>
      <c r="J55" s="7" t="s">
        <v>28</v>
      </c>
    </row>
    <row r="56" spans="1:10" ht="75" x14ac:dyDescent="0.25">
      <c r="A56" s="63" t="s">
        <v>0</v>
      </c>
      <c r="B56" s="28" t="s">
        <v>23</v>
      </c>
      <c r="C56" s="28" t="s">
        <v>24</v>
      </c>
      <c r="D56" s="28" t="s">
        <v>58</v>
      </c>
    </row>
    <row r="57" spans="1:10" x14ac:dyDescent="0.25">
      <c r="A57" s="31">
        <v>1995</v>
      </c>
      <c r="B57" s="53">
        <f>B32+B6</f>
        <v>175792.068</v>
      </c>
      <c r="C57" s="33">
        <v>37472184</v>
      </c>
      <c r="D57" s="29">
        <f>(B57/C57)*1000</f>
        <v>4.691268275155779</v>
      </c>
    </row>
    <row r="58" spans="1:10" x14ac:dyDescent="0.25">
      <c r="A58" s="32">
        <v>1996</v>
      </c>
      <c r="B58" s="53">
        <f t="shared" ref="B58:B77" si="2">B33+B7</f>
        <v>157073.171</v>
      </c>
      <c r="C58" s="34">
        <v>38068050</v>
      </c>
      <c r="D58" s="29">
        <f t="shared" ref="D58:D77" si="3">(B58/C58)*1000</f>
        <v>4.1261154958029103</v>
      </c>
    </row>
    <row r="59" spans="1:10" x14ac:dyDescent="0.25">
      <c r="A59" s="31">
        <v>1997</v>
      </c>
      <c r="B59" s="53">
        <f t="shared" si="2"/>
        <v>150923.63</v>
      </c>
      <c r="C59" s="33">
        <v>38635691</v>
      </c>
      <c r="D59" s="29">
        <f t="shared" si="3"/>
        <v>3.9063266656729394</v>
      </c>
    </row>
    <row r="60" spans="1:10" x14ac:dyDescent="0.25">
      <c r="A60" s="32">
        <v>1998</v>
      </c>
      <c r="B60" s="53">
        <f t="shared" si="2"/>
        <v>150425.639</v>
      </c>
      <c r="C60" s="34">
        <v>39184456</v>
      </c>
      <c r="D60" s="29">
        <f t="shared" si="3"/>
        <v>3.8389109957274892</v>
      </c>
    </row>
    <row r="61" spans="1:10" x14ac:dyDescent="0.25">
      <c r="A61" s="31">
        <v>1999</v>
      </c>
      <c r="B61" s="53">
        <f t="shared" si="2"/>
        <v>128958.81700000001</v>
      </c>
      <c r="C61" s="33">
        <v>39730798</v>
      </c>
      <c r="D61" s="29">
        <f t="shared" si="3"/>
        <v>3.2458149217138805</v>
      </c>
    </row>
    <row r="62" spans="1:10" x14ac:dyDescent="0.25">
      <c r="A62" s="32">
        <v>2000</v>
      </c>
      <c r="B62" s="53">
        <f t="shared" si="2"/>
        <v>153545.96</v>
      </c>
      <c r="C62" s="34">
        <v>40295563</v>
      </c>
      <c r="D62" s="29">
        <f t="shared" si="3"/>
        <v>3.8104929815721893</v>
      </c>
    </row>
    <row r="63" spans="1:10" x14ac:dyDescent="0.25">
      <c r="A63" s="31">
        <v>2001</v>
      </c>
      <c r="B63" s="53">
        <f t="shared" si="2"/>
        <v>161794.85999999999</v>
      </c>
      <c r="C63" s="33">
        <v>40813541</v>
      </c>
      <c r="D63" s="29">
        <f t="shared" si="3"/>
        <v>3.9642446118556576</v>
      </c>
    </row>
    <row r="64" spans="1:10" x14ac:dyDescent="0.25">
      <c r="A64" s="32">
        <v>2002</v>
      </c>
      <c r="B64" s="53">
        <f t="shared" si="2"/>
        <v>149305.45500000002</v>
      </c>
      <c r="C64" s="34">
        <v>41328824</v>
      </c>
      <c r="D64" s="29">
        <f t="shared" si="3"/>
        <v>3.6126228755020957</v>
      </c>
    </row>
    <row r="65" spans="1:4" x14ac:dyDescent="0.25">
      <c r="A65" s="31">
        <v>2003</v>
      </c>
      <c r="B65" s="53">
        <f t="shared" si="2"/>
        <v>150972.13500000001</v>
      </c>
      <c r="C65" s="33">
        <v>41848959</v>
      </c>
      <c r="D65" s="29">
        <f t="shared" si="3"/>
        <v>3.6075481590832403</v>
      </c>
    </row>
    <row r="66" spans="1:4" x14ac:dyDescent="0.25">
      <c r="A66" s="32">
        <v>2004</v>
      </c>
      <c r="B66" s="53">
        <f t="shared" si="2"/>
        <v>152280.16399999999</v>
      </c>
      <c r="C66" s="34">
        <v>42368489</v>
      </c>
      <c r="D66" s="29">
        <f t="shared" si="3"/>
        <v>3.594184442121596</v>
      </c>
    </row>
    <row r="67" spans="1:4" x14ac:dyDescent="0.25">
      <c r="A67" s="31">
        <v>2005</v>
      </c>
      <c r="B67" s="53">
        <f t="shared" si="2"/>
        <v>139323.06099999999</v>
      </c>
      <c r="C67" s="33">
        <v>42888592</v>
      </c>
      <c r="D67" s="29">
        <f t="shared" si="3"/>
        <v>3.2484876397900861</v>
      </c>
    </row>
    <row r="68" spans="1:4" x14ac:dyDescent="0.25">
      <c r="A68" s="32">
        <v>2006</v>
      </c>
      <c r="B68" s="53">
        <f t="shared" si="2"/>
        <v>168624.09899999999</v>
      </c>
      <c r="C68" s="34">
        <v>43405956</v>
      </c>
      <c r="D68" s="29">
        <f t="shared" si="3"/>
        <v>3.8848147705812535</v>
      </c>
    </row>
    <row r="69" spans="1:4" x14ac:dyDescent="0.25">
      <c r="A69" s="31">
        <v>2007</v>
      </c>
      <c r="B69" s="53">
        <f t="shared" si="2"/>
        <v>200356.08600000001</v>
      </c>
      <c r="C69" s="33">
        <v>43926929</v>
      </c>
      <c r="D69" s="29">
        <f t="shared" si="3"/>
        <v>4.5611220852702905</v>
      </c>
    </row>
    <row r="70" spans="1:4" x14ac:dyDescent="0.25">
      <c r="A70" s="32">
        <v>2008</v>
      </c>
      <c r="B70" s="53">
        <f t="shared" si="2"/>
        <v>202706.745</v>
      </c>
      <c r="C70" s="34">
        <v>44451147</v>
      </c>
      <c r="D70" s="29">
        <f t="shared" si="3"/>
        <v>4.5602140480199536</v>
      </c>
    </row>
    <row r="71" spans="1:4" x14ac:dyDescent="0.25">
      <c r="A71" s="31">
        <v>2009</v>
      </c>
      <c r="B71" s="53">
        <f t="shared" si="2"/>
        <v>163697.55800000002</v>
      </c>
      <c r="C71" s="33">
        <v>44978832</v>
      </c>
      <c r="D71" s="29">
        <f t="shared" si="3"/>
        <v>3.6394355015710507</v>
      </c>
    </row>
    <row r="72" spans="1:4" x14ac:dyDescent="0.25">
      <c r="A72" s="32">
        <v>2010</v>
      </c>
      <c r="B72" s="53">
        <f t="shared" si="2"/>
        <v>195130.52799999999</v>
      </c>
      <c r="C72" s="34">
        <v>45509584</v>
      </c>
      <c r="D72" s="29">
        <f t="shared" si="3"/>
        <v>4.287679887383721</v>
      </c>
    </row>
    <row r="73" spans="1:4" x14ac:dyDescent="0.25">
      <c r="A73" s="31">
        <v>2011</v>
      </c>
      <c r="B73" s="53">
        <f t="shared" si="2"/>
        <v>242119.39600000001</v>
      </c>
      <c r="C73" s="33">
        <v>46044601</v>
      </c>
      <c r="D73" s="29">
        <f t="shared" si="3"/>
        <v>5.2583666866827663</v>
      </c>
    </row>
    <row r="74" spans="1:4" x14ac:dyDescent="0.25">
      <c r="A74" s="32">
        <v>2012</v>
      </c>
      <c r="B74" s="53">
        <f t="shared" si="2"/>
        <v>213690.99100000001</v>
      </c>
      <c r="C74" s="34">
        <v>46581823</v>
      </c>
      <c r="D74" s="29">
        <f t="shared" si="3"/>
        <v>4.5874329778806642</v>
      </c>
    </row>
    <row r="75" spans="1:4" x14ac:dyDescent="0.25">
      <c r="A75" s="31">
        <v>2013</v>
      </c>
      <c r="B75" s="53">
        <f t="shared" si="2"/>
        <v>220344.66099999999</v>
      </c>
      <c r="C75" s="33">
        <v>47121089</v>
      </c>
      <c r="D75" s="29">
        <f t="shared" si="3"/>
        <v>4.676136856684276</v>
      </c>
    </row>
    <row r="76" spans="1:4" x14ac:dyDescent="0.25">
      <c r="A76" s="32">
        <v>2014</v>
      </c>
      <c r="B76" s="53">
        <f t="shared" si="2"/>
        <v>260167.92100000003</v>
      </c>
      <c r="C76" s="34">
        <v>47661787</v>
      </c>
      <c r="D76" s="29">
        <f t="shared" si="3"/>
        <v>5.4586270758165245</v>
      </c>
    </row>
    <row r="77" spans="1:4" x14ac:dyDescent="0.25">
      <c r="A77" s="31">
        <v>2015</v>
      </c>
      <c r="B77" s="53">
        <f t="shared" si="2"/>
        <v>215942.772</v>
      </c>
      <c r="C77" s="33">
        <v>48203405</v>
      </c>
      <c r="D77" s="29">
        <f t="shared" si="3"/>
        <v>4.4798240290286548</v>
      </c>
    </row>
    <row r="78" spans="1:4" x14ac:dyDescent="0.25">
      <c r="A78" t="s">
        <v>39</v>
      </c>
    </row>
    <row r="83" spans="1:10" x14ac:dyDescent="0.25">
      <c r="A83" s="115" t="s">
        <v>317</v>
      </c>
      <c r="B83" s="115"/>
      <c r="C83" s="115"/>
      <c r="D83" s="115"/>
      <c r="F83" s="7" t="s">
        <v>25</v>
      </c>
      <c r="I83" s="1" t="s">
        <v>3</v>
      </c>
      <c r="J83" s="7" t="s">
        <v>318</v>
      </c>
    </row>
    <row r="84" spans="1:10" ht="60" x14ac:dyDescent="0.25">
      <c r="A84" s="63" t="s">
        <v>0</v>
      </c>
      <c r="B84" s="28" t="s">
        <v>1</v>
      </c>
      <c r="C84" s="28" t="s">
        <v>319</v>
      </c>
      <c r="D84" s="28" t="s">
        <v>17</v>
      </c>
    </row>
    <row r="85" spans="1:10" x14ac:dyDescent="0.25">
      <c r="A85" s="31">
        <v>1995</v>
      </c>
      <c r="B85" s="53">
        <f t="shared" ref="B85:B105" si="4">B32</f>
        <v>63392.438999999998</v>
      </c>
      <c r="C85" s="33">
        <f>' Per Cápita 2'!C136</f>
        <v>483927331</v>
      </c>
      <c r="D85" s="56">
        <f>(B85/C85)*1000</f>
        <v>0.1309957816786339</v>
      </c>
    </row>
    <row r="86" spans="1:10" x14ac:dyDescent="0.25">
      <c r="A86" s="32">
        <v>1996</v>
      </c>
      <c r="B86" s="53">
        <f t="shared" si="4"/>
        <v>57242.733999999997</v>
      </c>
      <c r="C86" s="33">
        <f>' Per Cápita 1'!C84</f>
        <v>484581653</v>
      </c>
      <c r="D86" s="56">
        <f t="shared" ref="D86:D105" si="5">(B86/C86)*1000</f>
        <v>0.11812814960206511</v>
      </c>
    </row>
    <row r="87" spans="1:10" x14ac:dyDescent="0.25">
      <c r="A87" s="31">
        <v>1997</v>
      </c>
      <c r="B87" s="53">
        <f t="shared" si="4"/>
        <v>63422.135999999999</v>
      </c>
      <c r="C87" s="33">
        <f>' Per Cápita 1'!C85</f>
        <v>485409098</v>
      </c>
      <c r="D87" s="56">
        <f t="shared" si="5"/>
        <v>0.13065708133884213</v>
      </c>
    </row>
    <row r="88" spans="1:10" x14ac:dyDescent="0.25">
      <c r="A88" s="32">
        <v>1998</v>
      </c>
      <c r="B88" s="53">
        <f t="shared" si="4"/>
        <v>66771.039999999994</v>
      </c>
      <c r="C88" s="33">
        <f>' Per Cápita 1'!C86</f>
        <v>486055038</v>
      </c>
      <c r="D88" s="56">
        <f t="shared" si="5"/>
        <v>0.13737341407826328</v>
      </c>
    </row>
    <row r="89" spans="1:10" x14ac:dyDescent="0.25">
      <c r="A89" s="31">
        <v>1999</v>
      </c>
      <c r="B89" s="53">
        <f t="shared" si="4"/>
        <v>53386.169000000002</v>
      </c>
      <c r="C89" s="33">
        <f>' Per Cápita 1'!C87</f>
        <v>487060355</v>
      </c>
      <c r="D89" s="56">
        <f t="shared" si="5"/>
        <v>0.10960893953276078</v>
      </c>
    </row>
    <row r="90" spans="1:10" x14ac:dyDescent="0.25">
      <c r="A90" s="32">
        <v>2000</v>
      </c>
      <c r="B90" s="53">
        <f t="shared" si="4"/>
        <v>63749.137999999999</v>
      </c>
      <c r="C90" s="33">
        <f>' Per Cápita 1'!C88</f>
        <v>487865459</v>
      </c>
      <c r="D90" s="56">
        <f t="shared" si="5"/>
        <v>0.1306695049300467</v>
      </c>
    </row>
    <row r="91" spans="1:10" x14ac:dyDescent="0.25">
      <c r="A91" s="31">
        <v>2001</v>
      </c>
      <c r="B91" s="53">
        <f t="shared" si="4"/>
        <v>67165.111999999994</v>
      </c>
      <c r="C91" s="33">
        <f>' Per Cápita 1'!C89</f>
        <v>489073595</v>
      </c>
      <c r="D91" s="56">
        <f t="shared" si="5"/>
        <v>0.13733129877927674</v>
      </c>
    </row>
    <row r="92" spans="1:10" x14ac:dyDescent="0.25">
      <c r="A92" s="32">
        <v>2002</v>
      </c>
      <c r="B92" s="53">
        <f t="shared" si="4"/>
        <v>62990.767999999996</v>
      </c>
      <c r="C92" s="33">
        <f>' Per Cápita 1'!C90</f>
        <v>490424475</v>
      </c>
      <c r="D92" s="56">
        <f t="shared" si="5"/>
        <v>0.12844132218319648</v>
      </c>
    </row>
    <row r="93" spans="1:10" x14ac:dyDescent="0.25">
      <c r="A93" s="31">
        <v>2003</v>
      </c>
      <c r="B93" s="53">
        <f t="shared" si="4"/>
        <v>52946.374000000003</v>
      </c>
      <c r="C93" s="33">
        <f>' Per Cápita 1'!C91</f>
        <v>492252932</v>
      </c>
      <c r="D93" s="56">
        <f t="shared" si="5"/>
        <v>0.10755928620857866</v>
      </c>
    </row>
    <row r="94" spans="1:10" x14ac:dyDescent="0.25">
      <c r="A94" s="32">
        <v>2004</v>
      </c>
      <c r="B94" s="53">
        <f t="shared" si="4"/>
        <v>55902.267</v>
      </c>
      <c r="C94" s="33">
        <f>' Per Cápita 1'!C92</f>
        <v>494232263</v>
      </c>
      <c r="D94" s="56">
        <f t="shared" si="5"/>
        <v>0.11310930342886173</v>
      </c>
    </row>
    <row r="95" spans="1:10" x14ac:dyDescent="0.25">
      <c r="A95" s="31">
        <v>2005</v>
      </c>
      <c r="B95" s="53">
        <f t="shared" si="4"/>
        <v>58002.966999999997</v>
      </c>
      <c r="C95" s="33">
        <f>' Per Cápita 1'!C93</f>
        <v>496200867</v>
      </c>
      <c r="D95" s="56">
        <f t="shared" si="5"/>
        <v>0.11689412666826315</v>
      </c>
    </row>
    <row r="96" spans="1:10" x14ac:dyDescent="0.25">
      <c r="A96" s="32">
        <v>2006</v>
      </c>
      <c r="B96" s="53">
        <f t="shared" si="4"/>
        <v>65794.582999999999</v>
      </c>
      <c r="C96" s="33">
        <f>' Per Cápita 1'!C94</f>
        <v>498074489</v>
      </c>
      <c r="D96" s="56">
        <f t="shared" si="5"/>
        <v>0.13209787783369084</v>
      </c>
    </row>
    <row r="97" spans="1:10" x14ac:dyDescent="0.25">
      <c r="A97" s="31">
        <v>2007</v>
      </c>
      <c r="B97" s="53">
        <f t="shared" si="4"/>
        <v>99479.866999999998</v>
      </c>
      <c r="C97" s="33">
        <f>' Per Cápita 1'!C95</f>
        <v>499915977</v>
      </c>
      <c r="D97" s="56">
        <f t="shared" si="5"/>
        <v>0.19899317400691915</v>
      </c>
    </row>
    <row r="98" spans="1:10" x14ac:dyDescent="0.25">
      <c r="A98" s="32">
        <v>2008</v>
      </c>
      <c r="B98" s="53">
        <f t="shared" si="4"/>
        <v>115749.14599999999</v>
      </c>
      <c r="C98" s="33">
        <f>' Per Cápita 1'!C96</f>
        <v>501803925</v>
      </c>
      <c r="D98" s="56">
        <f t="shared" si="5"/>
        <v>0.23066608337110953</v>
      </c>
    </row>
    <row r="99" spans="1:10" x14ac:dyDescent="0.25">
      <c r="A99" s="31">
        <v>2009</v>
      </c>
      <c r="B99" s="53">
        <f t="shared" si="4"/>
        <v>94797.938999999998</v>
      </c>
      <c r="C99" s="33">
        <f>' Per Cápita 1'!C97</f>
        <v>503310374</v>
      </c>
      <c r="D99" s="56">
        <f t="shared" si="5"/>
        <v>0.18834886761145916</v>
      </c>
    </row>
    <row r="100" spans="1:10" x14ac:dyDescent="0.25">
      <c r="A100" s="32">
        <v>2010</v>
      </c>
      <c r="B100" s="53">
        <f t="shared" si="4"/>
        <v>96689.380999999994</v>
      </c>
      <c r="C100" s="33">
        <f>' Per Cápita 1'!C98</f>
        <v>504412209</v>
      </c>
      <c r="D100" s="56">
        <f t="shared" si="5"/>
        <v>0.19168723372435259</v>
      </c>
    </row>
    <row r="101" spans="1:10" x14ac:dyDescent="0.25">
      <c r="A101" s="31">
        <v>2011</v>
      </c>
      <c r="B101" s="53">
        <f t="shared" si="4"/>
        <v>130760.401</v>
      </c>
      <c r="C101" s="33">
        <f>' Per Cápita 1'!C99</f>
        <v>505526581</v>
      </c>
      <c r="D101" s="56">
        <f t="shared" si="5"/>
        <v>0.25866177153600556</v>
      </c>
    </row>
    <row r="102" spans="1:10" x14ac:dyDescent="0.25">
      <c r="A102" s="32">
        <v>2012</v>
      </c>
      <c r="B102" s="53">
        <f t="shared" si="4"/>
        <v>118635.902</v>
      </c>
      <c r="C102" s="33">
        <f>' Per Cápita 1'!C100</f>
        <v>505098575</v>
      </c>
      <c r="D102" s="56">
        <f t="shared" si="5"/>
        <v>0.23487673074508278</v>
      </c>
    </row>
    <row r="103" spans="1:10" x14ac:dyDescent="0.25">
      <c r="A103" s="31">
        <v>2013</v>
      </c>
      <c r="B103" s="53">
        <f t="shared" si="4"/>
        <v>129326.678</v>
      </c>
      <c r="C103" s="33">
        <f>' Per Cápita 1'!C101</f>
        <v>508050888</v>
      </c>
      <c r="D103" s="56">
        <f t="shared" si="5"/>
        <v>0.25455457524955649</v>
      </c>
    </row>
    <row r="104" spans="1:10" x14ac:dyDescent="0.25">
      <c r="A104" s="32">
        <v>2014</v>
      </c>
      <c r="B104" s="53">
        <f t="shared" si="4"/>
        <v>139737.53700000001</v>
      </c>
      <c r="C104" s="33">
        <f>' Per Cápita 1'!C102</f>
        <v>508344735</v>
      </c>
      <c r="D104" s="56">
        <f t="shared" si="5"/>
        <v>0.2748873498217701</v>
      </c>
    </row>
    <row r="105" spans="1:10" x14ac:dyDescent="0.25">
      <c r="A105" s="31">
        <v>2015</v>
      </c>
      <c r="B105" s="53">
        <f t="shared" si="4"/>
        <v>122204.93399999999</v>
      </c>
      <c r="C105" s="33">
        <f>' Per Cápita 1'!C103</f>
        <v>509668361</v>
      </c>
      <c r="D105" s="56">
        <f t="shared" si="5"/>
        <v>0.23977343573029833</v>
      </c>
    </row>
    <row r="106" spans="1:10" x14ac:dyDescent="0.25">
      <c r="A106" t="s">
        <v>34</v>
      </c>
    </row>
    <row r="109" spans="1:10" x14ac:dyDescent="0.25">
      <c r="A109" s="115" t="s">
        <v>320</v>
      </c>
      <c r="B109" s="115"/>
      <c r="C109" s="115"/>
      <c r="D109" s="115"/>
      <c r="F109" s="7" t="s">
        <v>26</v>
      </c>
      <c r="I109" s="1" t="s">
        <v>3</v>
      </c>
      <c r="J109" s="7" t="s">
        <v>321</v>
      </c>
    </row>
    <row r="110" spans="1:10" ht="75" x14ac:dyDescent="0.25">
      <c r="A110" s="63" t="s">
        <v>0</v>
      </c>
      <c r="B110" s="28" t="s">
        <v>329</v>
      </c>
      <c r="C110" s="28" t="s">
        <v>319</v>
      </c>
      <c r="D110" s="28" t="s">
        <v>57</v>
      </c>
    </row>
    <row r="111" spans="1:10" x14ac:dyDescent="0.25">
      <c r="A111" s="31">
        <v>1995</v>
      </c>
      <c r="B111" s="53">
        <f t="shared" ref="B111:B131" si="6">B6</f>
        <v>112399.629</v>
      </c>
      <c r="C111" s="33">
        <f>C85</f>
        <v>483927331</v>
      </c>
      <c r="D111" s="84">
        <f>(B111*1000/C111)</f>
        <v>0.23226551136868936</v>
      </c>
    </row>
    <row r="112" spans="1:10" x14ac:dyDescent="0.25">
      <c r="A112" s="32">
        <v>1996</v>
      </c>
      <c r="B112" s="53">
        <f t="shared" si="6"/>
        <v>99830.437000000005</v>
      </c>
      <c r="C112" s="33">
        <f t="shared" ref="C112:C131" si="7">C86</f>
        <v>484581653</v>
      </c>
      <c r="D112" s="84">
        <f t="shared" ref="D112:D131" si="8">(B112*1000/C112)</f>
        <v>0.20601365400848143</v>
      </c>
    </row>
    <row r="113" spans="1:4" x14ac:dyDescent="0.25">
      <c r="A113" s="31">
        <v>1997</v>
      </c>
      <c r="B113" s="53">
        <f t="shared" si="6"/>
        <v>87501.494000000006</v>
      </c>
      <c r="C113" s="33">
        <f t="shared" si="7"/>
        <v>485409098</v>
      </c>
      <c r="D113" s="84">
        <f t="shared" si="8"/>
        <v>0.18026339918334205</v>
      </c>
    </row>
    <row r="114" spans="1:4" x14ac:dyDescent="0.25">
      <c r="A114" s="32">
        <v>1998</v>
      </c>
      <c r="B114" s="53">
        <f t="shared" si="6"/>
        <v>83654.599000000002</v>
      </c>
      <c r="C114" s="33">
        <f t="shared" si="7"/>
        <v>486055038</v>
      </c>
      <c r="D114" s="84">
        <f t="shared" si="8"/>
        <v>0.1721093136781765</v>
      </c>
    </row>
    <row r="115" spans="1:4" x14ac:dyDescent="0.25">
      <c r="A115" s="31">
        <v>1999</v>
      </c>
      <c r="B115" s="53">
        <f t="shared" si="6"/>
        <v>75572.648000000001</v>
      </c>
      <c r="C115" s="33">
        <f t="shared" si="7"/>
        <v>487060355</v>
      </c>
      <c r="D115" s="84">
        <f t="shared" si="8"/>
        <v>0.15516074594081877</v>
      </c>
    </row>
    <row r="116" spans="1:4" x14ac:dyDescent="0.25">
      <c r="A116" s="32">
        <v>2000</v>
      </c>
      <c r="B116" s="53">
        <f t="shared" si="6"/>
        <v>89796.822</v>
      </c>
      <c r="C116" s="33">
        <f t="shared" si="7"/>
        <v>487865459</v>
      </c>
      <c r="D116" s="84">
        <f t="shared" si="8"/>
        <v>0.18406062643594531</v>
      </c>
    </row>
    <row r="117" spans="1:4" x14ac:dyDescent="0.25">
      <c r="A117" s="31">
        <v>2001</v>
      </c>
      <c r="B117" s="53">
        <f t="shared" si="6"/>
        <v>94629.748000000007</v>
      </c>
      <c r="C117" s="33">
        <f t="shared" si="7"/>
        <v>489073595</v>
      </c>
      <c r="D117" s="84">
        <f t="shared" si="8"/>
        <v>0.19348774697190513</v>
      </c>
    </row>
    <row r="118" spans="1:4" x14ac:dyDescent="0.25">
      <c r="A118" s="32">
        <v>2002</v>
      </c>
      <c r="B118" s="53">
        <f t="shared" si="6"/>
        <v>86314.687000000005</v>
      </c>
      <c r="C118" s="33">
        <f t="shared" si="7"/>
        <v>490424475</v>
      </c>
      <c r="D118" s="84">
        <f t="shared" si="8"/>
        <v>0.17599995799557108</v>
      </c>
    </row>
    <row r="119" spans="1:4" x14ac:dyDescent="0.25">
      <c r="A119" s="31">
        <v>2003</v>
      </c>
      <c r="B119" s="53">
        <f t="shared" si="6"/>
        <v>98025.760999999999</v>
      </c>
      <c r="C119" s="33">
        <f t="shared" si="7"/>
        <v>492252932</v>
      </c>
      <c r="D119" s="84">
        <f t="shared" si="8"/>
        <v>0.19913697741062922</v>
      </c>
    </row>
    <row r="120" spans="1:4" x14ac:dyDescent="0.25">
      <c r="A120" s="32">
        <v>2004</v>
      </c>
      <c r="B120" s="53">
        <f t="shared" si="6"/>
        <v>96377.896999999997</v>
      </c>
      <c r="C120" s="33">
        <f t="shared" si="7"/>
        <v>494232263</v>
      </c>
      <c r="D120" s="84">
        <f t="shared" si="8"/>
        <v>0.19500527224787831</v>
      </c>
    </row>
    <row r="121" spans="1:4" x14ac:dyDescent="0.25">
      <c r="A121" s="31">
        <v>2005</v>
      </c>
      <c r="B121" s="53">
        <f t="shared" si="6"/>
        <v>81320.093999999997</v>
      </c>
      <c r="C121" s="33">
        <f t="shared" si="7"/>
        <v>496200867</v>
      </c>
      <c r="D121" s="84">
        <f t="shared" si="8"/>
        <v>0.16388543311432788</v>
      </c>
    </row>
    <row r="122" spans="1:4" x14ac:dyDescent="0.25">
      <c r="A122" s="32">
        <v>2006</v>
      </c>
      <c r="B122" s="53">
        <f t="shared" si="6"/>
        <v>102829.516</v>
      </c>
      <c r="C122" s="33">
        <f t="shared" si="7"/>
        <v>498074489</v>
      </c>
      <c r="D122" s="84">
        <f t="shared" si="8"/>
        <v>0.20645409124738368</v>
      </c>
    </row>
    <row r="123" spans="1:4" x14ac:dyDescent="0.25">
      <c r="A123" s="31">
        <v>2007</v>
      </c>
      <c r="B123" s="53">
        <f t="shared" si="6"/>
        <v>100876.219</v>
      </c>
      <c r="C123" s="33">
        <f t="shared" si="7"/>
        <v>499915977</v>
      </c>
      <c r="D123" s="84">
        <f t="shared" si="8"/>
        <v>0.20178634738853327</v>
      </c>
    </row>
    <row r="124" spans="1:4" x14ac:dyDescent="0.25">
      <c r="A124" s="32">
        <v>2008</v>
      </c>
      <c r="B124" s="53">
        <f t="shared" si="6"/>
        <v>86957.599000000002</v>
      </c>
      <c r="C124" s="33">
        <f t="shared" si="7"/>
        <v>501803925</v>
      </c>
      <c r="D124" s="84">
        <f t="shared" si="8"/>
        <v>0.17328999369624301</v>
      </c>
    </row>
    <row r="125" spans="1:4" x14ac:dyDescent="0.25">
      <c r="A125" s="31">
        <v>2009</v>
      </c>
      <c r="B125" s="53">
        <f t="shared" si="6"/>
        <v>68899.619000000006</v>
      </c>
      <c r="C125" s="33">
        <f t="shared" si="7"/>
        <v>503310374</v>
      </c>
      <c r="D125" s="84">
        <f t="shared" si="8"/>
        <v>0.13689290457581549</v>
      </c>
    </row>
    <row r="126" spans="1:4" x14ac:dyDescent="0.25">
      <c r="A126" s="32">
        <v>2010</v>
      </c>
      <c r="B126" s="53">
        <f t="shared" si="6"/>
        <v>98441.146999999997</v>
      </c>
      <c r="C126" s="33">
        <f t="shared" si="7"/>
        <v>504412209</v>
      </c>
      <c r="D126" s="84">
        <f t="shared" si="8"/>
        <v>0.19516011952835186</v>
      </c>
    </row>
    <row r="127" spans="1:4" x14ac:dyDescent="0.25">
      <c r="A127" s="31">
        <v>2011</v>
      </c>
      <c r="B127" s="53">
        <f t="shared" si="6"/>
        <v>111358.995</v>
      </c>
      <c r="C127" s="33">
        <f t="shared" si="7"/>
        <v>505526581</v>
      </c>
      <c r="D127" s="84">
        <f t="shared" si="8"/>
        <v>0.22028316449694266</v>
      </c>
    </row>
    <row r="128" spans="1:4" x14ac:dyDescent="0.25">
      <c r="A128" s="32">
        <v>2012</v>
      </c>
      <c r="B128" s="53">
        <f t="shared" si="6"/>
        <v>95055.089000000007</v>
      </c>
      <c r="C128" s="33">
        <f t="shared" si="7"/>
        <v>505098575</v>
      </c>
      <c r="D128" s="84">
        <f t="shared" si="8"/>
        <v>0.18819116446725276</v>
      </c>
    </row>
    <row r="129" spans="1:10" x14ac:dyDescent="0.25">
      <c r="A129" s="31">
        <v>2013</v>
      </c>
      <c r="B129" s="53">
        <f t="shared" si="6"/>
        <v>91017.982999999993</v>
      </c>
      <c r="C129" s="33">
        <f t="shared" si="7"/>
        <v>508050888</v>
      </c>
      <c r="D129" s="84">
        <f t="shared" si="8"/>
        <v>0.17915131170875939</v>
      </c>
    </row>
    <row r="130" spans="1:10" x14ac:dyDescent="0.25">
      <c r="A130" s="32">
        <v>2014</v>
      </c>
      <c r="B130" s="53">
        <f t="shared" si="6"/>
        <v>120430.38400000001</v>
      </c>
      <c r="C130" s="33">
        <f t="shared" si="7"/>
        <v>508344735</v>
      </c>
      <c r="D130" s="84">
        <f t="shared" si="8"/>
        <v>0.23690691711403286</v>
      </c>
    </row>
    <row r="131" spans="1:10" x14ac:dyDescent="0.25">
      <c r="A131" s="31">
        <v>2015</v>
      </c>
      <c r="B131" s="53">
        <f t="shared" si="6"/>
        <v>93737.838000000003</v>
      </c>
      <c r="C131" s="33">
        <f t="shared" si="7"/>
        <v>509668361</v>
      </c>
      <c r="D131" s="84">
        <f t="shared" si="8"/>
        <v>0.18391928001196842</v>
      </c>
    </row>
    <row r="132" spans="1:10" x14ac:dyDescent="0.25">
      <c r="A132" t="s">
        <v>34</v>
      </c>
    </row>
    <row r="134" spans="1:10" x14ac:dyDescent="0.25">
      <c r="A134" s="115" t="s">
        <v>323</v>
      </c>
      <c r="B134" s="115"/>
      <c r="C134" s="115"/>
      <c r="D134" s="115"/>
      <c r="F134" s="7" t="s">
        <v>29</v>
      </c>
      <c r="I134" s="1" t="s">
        <v>3</v>
      </c>
      <c r="J134" s="7" t="s">
        <v>324</v>
      </c>
    </row>
    <row r="135" spans="1:10" ht="75" x14ac:dyDescent="0.25">
      <c r="A135" s="63" t="s">
        <v>0</v>
      </c>
      <c r="B135" s="28" t="s">
        <v>325</v>
      </c>
      <c r="C135" s="28" t="s">
        <v>319</v>
      </c>
      <c r="D135" s="28" t="s">
        <v>58</v>
      </c>
    </row>
    <row r="136" spans="1:10" x14ac:dyDescent="0.25">
      <c r="A136" s="31">
        <v>1995</v>
      </c>
      <c r="B136" s="59">
        <f t="shared" ref="B136:B156" si="9">B57</f>
        <v>175792.068</v>
      </c>
      <c r="C136" s="33">
        <f>C111</f>
        <v>483927331</v>
      </c>
      <c r="D136" s="56">
        <f>(B136/C136)*1000</f>
        <v>0.36326129304732324</v>
      </c>
    </row>
    <row r="137" spans="1:10" x14ac:dyDescent="0.25">
      <c r="A137" s="32">
        <v>1996</v>
      </c>
      <c r="B137" s="59">
        <f t="shared" si="9"/>
        <v>157073.171</v>
      </c>
      <c r="C137" s="33">
        <f t="shared" ref="C137:C156" si="10">C112</f>
        <v>484581653</v>
      </c>
      <c r="D137" s="56">
        <f t="shared" ref="D137:D156" si="11">(B137/C137)*1000</f>
        <v>0.32414180361054651</v>
      </c>
    </row>
    <row r="138" spans="1:10" x14ac:dyDescent="0.25">
      <c r="A138" s="31">
        <v>1997</v>
      </c>
      <c r="B138" s="59">
        <f t="shared" si="9"/>
        <v>150923.63</v>
      </c>
      <c r="C138" s="33">
        <f t="shared" si="10"/>
        <v>485409098</v>
      </c>
      <c r="D138" s="56">
        <f t="shared" si="11"/>
        <v>0.31092048052218424</v>
      </c>
    </row>
    <row r="139" spans="1:10" x14ac:dyDescent="0.25">
      <c r="A139" s="32">
        <v>1998</v>
      </c>
      <c r="B139" s="59">
        <f t="shared" si="9"/>
        <v>150425.639</v>
      </c>
      <c r="C139" s="33">
        <f t="shared" si="10"/>
        <v>486055038</v>
      </c>
      <c r="D139" s="56">
        <f t="shared" si="11"/>
        <v>0.30948272775643976</v>
      </c>
    </row>
    <row r="140" spans="1:10" x14ac:dyDescent="0.25">
      <c r="A140" s="31">
        <v>1999</v>
      </c>
      <c r="B140" s="59">
        <f t="shared" si="9"/>
        <v>128958.81700000001</v>
      </c>
      <c r="C140" s="33">
        <f t="shared" si="10"/>
        <v>487060355</v>
      </c>
      <c r="D140" s="56">
        <f t="shared" si="11"/>
        <v>0.2647696854735796</v>
      </c>
    </row>
    <row r="141" spans="1:10" x14ac:dyDescent="0.25">
      <c r="A141" s="32">
        <v>2000</v>
      </c>
      <c r="B141" s="59">
        <f t="shared" si="9"/>
        <v>153545.96</v>
      </c>
      <c r="C141" s="33">
        <f t="shared" si="10"/>
        <v>487865459</v>
      </c>
      <c r="D141" s="56">
        <f t="shared" si="11"/>
        <v>0.31473013136599204</v>
      </c>
    </row>
    <row r="142" spans="1:10" x14ac:dyDescent="0.25">
      <c r="A142" s="31">
        <v>2001</v>
      </c>
      <c r="B142" s="59">
        <f t="shared" si="9"/>
        <v>161794.85999999999</v>
      </c>
      <c r="C142" s="33">
        <f t="shared" si="10"/>
        <v>489073595</v>
      </c>
      <c r="D142" s="56">
        <f t="shared" si="11"/>
        <v>0.33081904575118187</v>
      </c>
    </row>
    <row r="143" spans="1:10" x14ac:dyDescent="0.25">
      <c r="A143" s="32">
        <v>2002</v>
      </c>
      <c r="B143" s="59">
        <f t="shared" si="9"/>
        <v>149305.45500000002</v>
      </c>
      <c r="C143" s="33">
        <f t="shared" si="10"/>
        <v>490424475</v>
      </c>
      <c r="D143" s="56">
        <f t="shared" si="11"/>
        <v>0.30444128017876765</v>
      </c>
    </row>
    <row r="144" spans="1:10" x14ac:dyDescent="0.25">
      <c r="A144" s="31">
        <v>2003</v>
      </c>
      <c r="B144" s="59">
        <f t="shared" si="9"/>
        <v>150972.13500000001</v>
      </c>
      <c r="C144" s="33">
        <f t="shared" si="10"/>
        <v>492252932</v>
      </c>
      <c r="D144" s="56">
        <f t="shared" si="11"/>
        <v>0.30669626361920788</v>
      </c>
    </row>
    <row r="145" spans="1:4" x14ac:dyDescent="0.25">
      <c r="A145" s="32">
        <v>2004</v>
      </c>
      <c r="B145" s="59">
        <f t="shared" si="9"/>
        <v>152280.16399999999</v>
      </c>
      <c r="C145" s="33">
        <f t="shared" si="10"/>
        <v>494232263</v>
      </c>
      <c r="D145" s="56">
        <f t="shared" si="11"/>
        <v>0.30811457567674005</v>
      </c>
    </row>
    <row r="146" spans="1:4" x14ac:dyDescent="0.25">
      <c r="A146" s="31">
        <v>2005</v>
      </c>
      <c r="B146" s="59">
        <f t="shared" si="9"/>
        <v>139323.06099999999</v>
      </c>
      <c r="C146" s="33">
        <f t="shared" si="10"/>
        <v>496200867</v>
      </c>
      <c r="D146" s="56">
        <f t="shared" si="11"/>
        <v>0.280779559782591</v>
      </c>
    </row>
    <row r="147" spans="1:4" x14ac:dyDescent="0.25">
      <c r="A147" s="32">
        <v>2006</v>
      </c>
      <c r="B147" s="59">
        <f t="shared" si="9"/>
        <v>168624.09899999999</v>
      </c>
      <c r="C147" s="33">
        <f t="shared" si="10"/>
        <v>498074489</v>
      </c>
      <c r="D147" s="56">
        <f t="shared" si="11"/>
        <v>0.33855196908107454</v>
      </c>
    </row>
    <row r="148" spans="1:4" x14ac:dyDescent="0.25">
      <c r="A148" s="31">
        <v>2007</v>
      </c>
      <c r="B148" s="59">
        <f t="shared" si="9"/>
        <v>200356.08600000001</v>
      </c>
      <c r="C148" s="33">
        <f t="shared" si="10"/>
        <v>499915977</v>
      </c>
      <c r="D148" s="56">
        <f t="shared" si="11"/>
        <v>0.40077952139545248</v>
      </c>
    </row>
    <row r="149" spans="1:4" x14ac:dyDescent="0.25">
      <c r="A149" s="32">
        <v>2008</v>
      </c>
      <c r="B149" s="59">
        <f t="shared" si="9"/>
        <v>202706.745</v>
      </c>
      <c r="C149" s="33">
        <f t="shared" si="10"/>
        <v>501803925</v>
      </c>
      <c r="D149" s="56">
        <f t="shared" si="11"/>
        <v>0.40395607706735254</v>
      </c>
    </row>
    <row r="150" spans="1:4" x14ac:dyDescent="0.25">
      <c r="A150" s="31">
        <v>2009</v>
      </c>
      <c r="B150" s="59">
        <f t="shared" si="9"/>
        <v>163697.55800000002</v>
      </c>
      <c r="C150" s="33">
        <f t="shared" si="10"/>
        <v>503310374</v>
      </c>
      <c r="D150" s="56">
        <f t="shared" si="11"/>
        <v>0.32524177218727468</v>
      </c>
    </row>
    <row r="151" spans="1:4" x14ac:dyDescent="0.25">
      <c r="A151" s="32">
        <v>2010</v>
      </c>
      <c r="B151" s="59">
        <f t="shared" si="9"/>
        <v>195130.52799999999</v>
      </c>
      <c r="C151" s="33">
        <f t="shared" si="10"/>
        <v>504412209</v>
      </c>
      <c r="D151" s="56">
        <f t="shared" si="11"/>
        <v>0.38684735325270442</v>
      </c>
    </row>
    <row r="152" spans="1:4" x14ac:dyDescent="0.25">
      <c r="A152" s="31">
        <v>2011</v>
      </c>
      <c r="B152" s="59">
        <f t="shared" si="9"/>
        <v>242119.39600000001</v>
      </c>
      <c r="C152" s="33">
        <f t="shared" si="10"/>
        <v>505526581</v>
      </c>
      <c r="D152" s="56">
        <f t="shared" si="11"/>
        <v>0.47894493603294824</v>
      </c>
    </row>
    <row r="153" spans="1:4" x14ac:dyDescent="0.25">
      <c r="A153" s="32">
        <v>2012</v>
      </c>
      <c r="B153" s="59">
        <f t="shared" si="9"/>
        <v>213690.99100000001</v>
      </c>
      <c r="C153" s="33">
        <f t="shared" si="10"/>
        <v>505098575</v>
      </c>
      <c r="D153" s="56">
        <f t="shared" si="11"/>
        <v>0.42306789521233551</v>
      </c>
    </row>
    <row r="154" spans="1:4" x14ac:dyDescent="0.25">
      <c r="A154" s="31">
        <v>2013</v>
      </c>
      <c r="B154" s="59">
        <f t="shared" si="9"/>
        <v>220344.66099999999</v>
      </c>
      <c r="C154" s="33">
        <f t="shared" si="10"/>
        <v>508050888</v>
      </c>
      <c r="D154" s="56">
        <f t="shared" si="11"/>
        <v>0.43370588695831586</v>
      </c>
    </row>
    <row r="155" spans="1:4" x14ac:dyDescent="0.25">
      <c r="A155" s="32">
        <v>2014</v>
      </c>
      <c r="B155" s="59">
        <f t="shared" si="9"/>
        <v>260167.92100000003</v>
      </c>
      <c r="C155" s="33">
        <f t="shared" si="10"/>
        <v>508344735</v>
      </c>
      <c r="D155" s="56">
        <f t="shared" si="11"/>
        <v>0.51179426693580299</v>
      </c>
    </row>
    <row r="156" spans="1:4" x14ac:dyDescent="0.25">
      <c r="A156" s="31">
        <v>2015</v>
      </c>
      <c r="B156" s="59">
        <f t="shared" si="9"/>
        <v>215942.772</v>
      </c>
      <c r="C156" s="33">
        <f t="shared" si="10"/>
        <v>509668361</v>
      </c>
      <c r="D156" s="56">
        <f t="shared" si="11"/>
        <v>0.42369271574226675</v>
      </c>
    </row>
    <row r="157" spans="1:4" x14ac:dyDescent="0.25">
      <c r="A157" t="s">
        <v>34</v>
      </c>
    </row>
  </sheetData>
  <mergeCells count="6">
    <mergeCell ref="A134:D134"/>
    <mergeCell ref="A4:D4"/>
    <mergeCell ref="A30:D30"/>
    <mergeCell ref="A55:D55"/>
    <mergeCell ref="A83:D83"/>
    <mergeCell ref="A109:D109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7"/>
  <sheetViews>
    <sheetView zoomScale="80" zoomScaleNormal="80" workbookViewId="0">
      <selection activeCell="E45" sqref="E45"/>
    </sheetView>
  </sheetViews>
  <sheetFormatPr baseColWidth="10" defaultRowHeight="15" x14ac:dyDescent="0.25"/>
  <cols>
    <col min="2" max="2" width="15.7109375" customWidth="1"/>
    <col min="4" max="4" width="15" customWidth="1"/>
    <col min="9" max="9" width="2.85546875" customWidth="1"/>
    <col min="10" max="10" width="3.42578125" customWidth="1"/>
    <col min="11" max="11" width="13" bestFit="1" customWidth="1"/>
  </cols>
  <sheetData>
    <row r="1" spans="1:10" x14ac:dyDescent="0.25">
      <c r="A1" s="7" t="s">
        <v>11</v>
      </c>
    </row>
    <row r="4" spans="1:10" x14ac:dyDescent="0.25">
      <c r="A4" s="115" t="s">
        <v>12</v>
      </c>
      <c r="B4" s="115"/>
      <c r="C4" s="115"/>
      <c r="D4" s="115"/>
      <c r="F4" s="7" t="s">
        <v>25</v>
      </c>
      <c r="I4" s="1" t="s">
        <v>3</v>
      </c>
      <c r="J4" s="7" t="s">
        <v>315</v>
      </c>
    </row>
    <row r="5" spans="1:10" ht="75" x14ac:dyDescent="0.25">
      <c r="A5" s="64" t="s">
        <v>0</v>
      </c>
      <c r="B5" s="28" t="s">
        <v>328</v>
      </c>
      <c r="C5" s="28" t="s">
        <v>24</v>
      </c>
      <c r="D5" s="28" t="s">
        <v>17</v>
      </c>
    </row>
    <row r="6" spans="1:10" x14ac:dyDescent="0.25">
      <c r="A6" s="31">
        <v>1995</v>
      </c>
      <c r="B6" s="53">
        <f>'Export '!F2</f>
        <v>15006.369000000001</v>
      </c>
      <c r="C6" s="33">
        <v>37472184</v>
      </c>
      <c r="D6" s="57">
        <f t="shared" ref="D6:D26" si="0">(B6*1000/C6)</f>
        <v>0.40046689032056421</v>
      </c>
    </row>
    <row r="7" spans="1:10" x14ac:dyDescent="0.25">
      <c r="A7" s="32">
        <v>1996</v>
      </c>
      <c r="B7" s="53">
        <f>'Export '!F3</f>
        <v>13434.156000000001</v>
      </c>
      <c r="C7" s="34">
        <v>38068050</v>
      </c>
      <c r="D7" s="57">
        <f t="shared" si="0"/>
        <v>0.35289845421554294</v>
      </c>
    </row>
    <row r="8" spans="1:10" x14ac:dyDescent="0.25">
      <c r="A8" s="31">
        <v>1997</v>
      </c>
      <c r="B8" s="53">
        <f>'Export '!F4</f>
        <v>12247.361000000001</v>
      </c>
      <c r="C8" s="33">
        <v>38635691</v>
      </c>
      <c r="D8" s="57">
        <f t="shared" si="0"/>
        <v>0.31699603871456578</v>
      </c>
    </row>
    <row r="9" spans="1:10" x14ac:dyDescent="0.25">
      <c r="A9" s="32">
        <v>1998</v>
      </c>
      <c r="B9" s="53">
        <f>'Export '!F5</f>
        <v>8929.357</v>
      </c>
      <c r="C9" s="34">
        <v>39184456</v>
      </c>
      <c r="D9" s="57">
        <f t="shared" si="0"/>
        <v>0.22788008081571937</v>
      </c>
    </row>
    <row r="10" spans="1:10" x14ac:dyDescent="0.25">
      <c r="A10" s="31">
        <v>1999</v>
      </c>
      <c r="B10" s="53">
        <f>'Export '!F6</f>
        <v>11286.083000000001</v>
      </c>
      <c r="C10" s="33">
        <v>39730798</v>
      </c>
      <c r="D10" s="57">
        <f t="shared" si="0"/>
        <v>0.28406383883857556</v>
      </c>
    </row>
    <row r="11" spans="1:10" x14ac:dyDescent="0.25">
      <c r="A11" s="32">
        <v>2000</v>
      </c>
      <c r="B11" s="53">
        <f>'Export '!F7</f>
        <v>11345.458000000001</v>
      </c>
      <c r="C11" s="34">
        <v>40295563</v>
      </c>
      <c r="D11" s="57">
        <f t="shared" si="0"/>
        <v>0.28155601151422055</v>
      </c>
    </row>
    <row r="12" spans="1:10" x14ac:dyDescent="0.25">
      <c r="A12" s="31">
        <v>2001</v>
      </c>
      <c r="B12" s="53">
        <f>'Export '!F8</f>
        <v>12464.617</v>
      </c>
      <c r="C12" s="33">
        <v>40813541</v>
      </c>
      <c r="D12" s="57">
        <f t="shared" si="0"/>
        <v>0.30540395894588024</v>
      </c>
    </row>
    <row r="13" spans="1:10" x14ac:dyDescent="0.25">
      <c r="A13" s="32">
        <v>2002</v>
      </c>
      <c r="B13" s="53">
        <f>'Export '!F9</f>
        <v>10886.504999999999</v>
      </c>
      <c r="C13" s="34">
        <v>41328824</v>
      </c>
      <c r="D13" s="57">
        <f t="shared" si="0"/>
        <v>0.26341192287494075</v>
      </c>
    </row>
    <row r="14" spans="1:10" x14ac:dyDescent="0.25">
      <c r="A14" s="31">
        <v>2003</v>
      </c>
      <c r="B14" s="53">
        <f>'Export '!F10</f>
        <v>19026.509999999998</v>
      </c>
      <c r="C14" s="33">
        <v>41848959</v>
      </c>
      <c r="D14" s="57">
        <f t="shared" si="0"/>
        <v>0.45464715143810386</v>
      </c>
    </row>
    <row r="15" spans="1:10" x14ac:dyDescent="0.25">
      <c r="A15" s="32">
        <v>2004</v>
      </c>
      <c r="B15" s="53">
        <f>'Export '!F11</f>
        <v>22624.557000000001</v>
      </c>
      <c r="C15" s="34">
        <v>42368489</v>
      </c>
      <c r="D15" s="57">
        <f t="shared" si="0"/>
        <v>0.53399489889762175</v>
      </c>
    </row>
    <row r="16" spans="1:10" x14ac:dyDescent="0.25">
      <c r="A16" s="31">
        <v>2005</v>
      </c>
      <c r="B16" s="53">
        <f>'Export '!F12</f>
        <v>30378.736000000001</v>
      </c>
      <c r="C16" s="33">
        <v>42888592</v>
      </c>
      <c r="D16" s="57">
        <f t="shared" si="0"/>
        <v>0.70831740058055537</v>
      </c>
    </row>
    <row r="17" spans="1:10" x14ac:dyDescent="0.25">
      <c r="A17" s="32">
        <v>2006</v>
      </c>
      <c r="B17" s="53">
        <f>'Export '!F13</f>
        <v>32221.593000000001</v>
      </c>
      <c r="C17" s="34">
        <v>43405956</v>
      </c>
      <c r="D17" s="57">
        <f t="shared" si="0"/>
        <v>0.74233114460144589</v>
      </c>
    </row>
    <row r="18" spans="1:10" x14ac:dyDescent="0.25">
      <c r="A18" s="31">
        <v>2007</v>
      </c>
      <c r="B18" s="53">
        <f>'Export '!F14</f>
        <v>33291.226999999999</v>
      </c>
      <c r="C18" s="33">
        <v>43926929</v>
      </c>
      <c r="D18" s="57">
        <f t="shared" si="0"/>
        <v>0.75787740590743324</v>
      </c>
    </row>
    <row r="19" spans="1:10" x14ac:dyDescent="0.25">
      <c r="A19" s="32">
        <v>2008</v>
      </c>
      <c r="B19" s="53">
        <f>'Export '!F15</f>
        <v>30661.107</v>
      </c>
      <c r="C19" s="34">
        <v>44451147</v>
      </c>
      <c r="D19" s="57">
        <f t="shared" si="0"/>
        <v>0.68977088487727889</v>
      </c>
    </row>
    <row r="20" spans="1:10" x14ac:dyDescent="0.25">
      <c r="A20" s="31">
        <v>2009</v>
      </c>
      <c r="B20" s="53">
        <f>'Export '!F16</f>
        <v>25613.776000000002</v>
      </c>
      <c r="C20" s="33">
        <v>44978832</v>
      </c>
      <c r="D20" s="57">
        <f t="shared" si="0"/>
        <v>0.56946289756923885</v>
      </c>
    </row>
    <row r="21" spans="1:10" x14ac:dyDescent="0.25">
      <c r="A21" s="32">
        <v>2010</v>
      </c>
      <c r="B21" s="53">
        <f>'Export '!F17</f>
        <v>27671.425999999999</v>
      </c>
      <c r="C21" s="34">
        <v>45509584</v>
      </c>
      <c r="D21" s="57">
        <f t="shared" si="0"/>
        <v>0.6080351338742187</v>
      </c>
    </row>
    <row r="22" spans="1:10" x14ac:dyDescent="0.25">
      <c r="A22" s="31">
        <v>2011</v>
      </c>
      <c r="B22" s="53">
        <f>'Export '!F18</f>
        <v>33391.74</v>
      </c>
      <c r="C22" s="33">
        <v>46044601</v>
      </c>
      <c r="D22" s="57">
        <f t="shared" si="0"/>
        <v>0.72520424272978268</v>
      </c>
    </row>
    <row r="23" spans="1:10" x14ac:dyDescent="0.25">
      <c r="A23" s="32">
        <v>2012</v>
      </c>
      <c r="B23" s="53">
        <f>'Export '!F19</f>
        <v>34370.442999999999</v>
      </c>
      <c r="C23" s="34">
        <v>46581823</v>
      </c>
      <c r="D23" s="57">
        <f t="shared" si="0"/>
        <v>0.73785096388348737</v>
      </c>
    </row>
    <row r="24" spans="1:10" x14ac:dyDescent="0.25">
      <c r="A24" s="31">
        <v>2013</v>
      </c>
      <c r="B24" s="53">
        <f>'Export '!F20</f>
        <v>45543.091</v>
      </c>
      <c r="C24" s="33">
        <v>47121089</v>
      </c>
      <c r="D24" s="57">
        <f t="shared" si="0"/>
        <v>0.96651185204993884</v>
      </c>
    </row>
    <row r="25" spans="1:10" x14ac:dyDescent="0.25">
      <c r="A25" s="32">
        <v>2014</v>
      </c>
      <c r="B25" s="53">
        <f>'Export '!F21</f>
        <v>37559.112000000001</v>
      </c>
      <c r="C25" s="34">
        <v>47661787</v>
      </c>
      <c r="D25" s="57">
        <f t="shared" si="0"/>
        <v>0.78803407014512483</v>
      </c>
    </row>
    <row r="26" spans="1:10" x14ac:dyDescent="0.25">
      <c r="A26" s="31">
        <v>2015</v>
      </c>
      <c r="B26" s="53">
        <f>'Export '!F22</f>
        <v>34839.338000000003</v>
      </c>
      <c r="C26" s="33">
        <v>48203405</v>
      </c>
      <c r="D26" s="57">
        <f t="shared" si="0"/>
        <v>0.72275678450516101</v>
      </c>
    </row>
    <row r="27" spans="1:10" x14ac:dyDescent="0.25">
      <c r="A27" t="s">
        <v>39</v>
      </c>
    </row>
    <row r="30" spans="1:10" x14ac:dyDescent="0.25">
      <c r="A30" s="115" t="s">
        <v>13</v>
      </c>
      <c r="B30" s="115"/>
      <c r="C30" s="115"/>
      <c r="D30" s="115"/>
      <c r="F30" s="7" t="s">
        <v>26</v>
      </c>
      <c r="I30" s="1" t="s">
        <v>3</v>
      </c>
      <c r="J30" s="7" t="s">
        <v>27</v>
      </c>
    </row>
    <row r="31" spans="1:10" ht="60" x14ac:dyDescent="0.25">
      <c r="A31" s="64" t="s">
        <v>0</v>
      </c>
      <c r="B31" s="28" t="s">
        <v>14</v>
      </c>
      <c r="C31" s="28" t="s">
        <v>24</v>
      </c>
      <c r="D31" s="28" t="s">
        <v>57</v>
      </c>
    </row>
    <row r="32" spans="1:10" x14ac:dyDescent="0.25">
      <c r="A32" s="31">
        <v>1995</v>
      </c>
      <c r="B32" s="53">
        <f>'Import '!F2</f>
        <v>214818.97200000001</v>
      </c>
      <c r="C32" s="33">
        <v>37472184</v>
      </c>
      <c r="D32" s="56">
        <f>(B32/C32)*1000</f>
        <v>5.7327582507600834</v>
      </c>
    </row>
    <row r="33" spans="1:4" x14ac:dyDescent="0.25">
      <c r="A33" s="32">
        <v>1996</v>
      </c>
      <c r="B33" s="53">
        <f>'Import '!F3</f>
        <v>229024.38</v>
      </c>
      <c r="C33" s="34">
        <v>38068050</v>
      </c>
      <c r="D33" s="56">
        <f t="shared" ref="D33:D52" si="1">(B33/C33)*1000</f>
        <v>6.0161836500687587</v>
      </c>
    </row>
    <row r="34" spans="1:4" x14ac:dyDescent="0.25">
      <c r="A34" s="31">
        <v>1997</v>
      </c>
      <c r="B34" s="53">
        <f>'Import '!F4</f>
        <v>229266.671</v>
      </c>
      <c r="C34" s="33">
        <v>38635691</v>
      </c>
      <c r="D34" s="56">
        <f t="shared" si="1"/>
        <v>5.9340642050377719</v>
      </c>
    </row>
    <row r="35" spans="1:4" x14ac:dyDescent="0.25">
      <c r="A35" s="32">
        <v>1998</v>
      </c>
      <c r="B35" s="53">
        <f>'Import '!F5</f>
        <v>197698.09</v>
      </c>
      <c r="C35" s="34">
        <v>39184456</v>
      </c>
      <c r="D35" s="56">
        <f t="shared" si="1"/>
        <v>5.0453192459785585</v>
      </c>
    </row>
    <row r="36" spans="1:4" x14ac:dyDescent="0.25">
      <c r="A36" s="31">
        <v>1999</v>
      </c>
      <c r="B36" s="53">
        <f>'Import '!F6</f>
        <v>135954.734</v>
      </c>
      <c r="C36" s="33">
        <v>39730798</v>
      </c>
      <c r="D36" s="56">
        <f t="shared" si="1"/>
        <v>3.421897893920983</v>
      </c>
    </row>
    <row r="37" spans="1:4" x14ac:dyDescent="0.25">
      <c r="A37" s="32">
        <v>2000</v>
      </c>
      <c r="B37" s="53">
        <f>'Import '!F7</f>
        <v>149916.139</v>
      </c>
      <c r="C37" s="34">
        <v>40295563</v>
      </c>
      <c r="D37" s="56">
        <f t="shared" si="1"/>
        <v>3.7204130638403043</v>
      </c>
    </row>
    <row r="38" spans="1:4" x14ac:dyDescent="0.25">
      <c r="A38" s="31">
        <v>2001</v>
      </c>
      <c r="B38" s="53">
        <f>'Import '!F8</f>
        <v>156678.56099999999</v>
      </c>
      <c r="C38" s="33">
        <v>40813541</v>
      </c>
      <c r="D38" s="56">
        <f t="shared" si="1"/>
        <v>3.8388867312444166</v>
      </c>
    </row>
    <row r="39" spans="1:4" x14ac:dyDescent="0.25">
      <c r="A39" s="32">
        <v>2002</v>
      </c>
      <c r="B39" s="53">
        <f>'Import '!F9</f>
        <v>144719.43599999999</v>
      </c>
      <c r="C39" s="34">
        <v>41328824</v>
      </c>
      <c r="D39" s="56">
        <f t="shared" si="1"/>
        <v>3.5016586970875334</v>
      </c>
    </row>
    <row r="40" spans="1:4" x14ac:dyDescent="0.25">
      <c r="A40" s="31">
        <v>2003</v>
      </c>
      <c r="B40" s="53">
        <f>'Import '!F10</f>
        <v>162448.997</v>
      </c>
      <c r="C40" s="33">
        <v>41848959</v>
      </c>
      <c r="D40" s="56">
        <f t="shared" si="1"/>
        <v>3.8817930214225878</v>
      </c>
    </row>
    <row r="41" spans="1:4" x14ac:dyDescent="0.25">
      <c r="A41" s="32">
        <v>2004</v>
      </c>
      <c r="B41" s="53">
        <f>'Import '!F11</f>
        <v>187158.82500000001</v>
      </c>
      <c r="C41" s="34">
        <v>42368489</v>
      </c>
      <c r="D41" s="56">
        <f t="shared" si="1"/>
        <v>4.4174061765573001</v>
      </c>
    </row>
    <row r="42" spans="1:4" x14ac:dyDescent="0.25">
      <c r="A42" s="31">
        <v>2005</v>
      </c>
      <c r="B42" s="53">
        <f>'Import '!F12</f>
        <v>247132.34</v>
      </c>
      <c r="C42" s="33">
        <v>42888592</v>
      </c>
      <c r="D42" s="56">
        <f t="shared" si="1"/>
        <v>5.7621928926927701</v>
      </c>
    </row>
    <row r="43" spans="1:4" x14ac:dyDescent="0.25">
      <c r="A43" s="32">
        <v>2006</v>
      </c>
      <c r="B43" s="53">
        <f>'Import '!F13</f>
        <v>269460.90899999999</v>
      </c>
      <c r="C43" s="34">
        <v>43405956</v>
      </c>
      <c r="D43" s="56">
        <f t="shared" si="1"/>
        <v>6.2079247603715944</v>
      </c>
    </row>
    <row r="44" spans="1:4" x14ac:dyDescent="0.25">
      <c r="A44" s="31">
        <v>2007</v>
      </c>
      <c r="B44" s="53">
        <f>'Import '!F14</f>
        <v>341390.09499999997</v>
      </c>
      <c r="C44" s="33">
        <v>43926929</v>
      </c>
      <c r="D44" s="56">
        <f t="shared" si="1"/>
        <v>7.7717724132274304</v>
      </c>
    </row>
    <row r="45" spans="1:4" x14ac:dyDescent="0.25">
      <c r="A45" s="32">
        <v>2008</v>
      </c>
      <c r="B45" s="53">
        <f>'Import '!F15</f>
        <v>390194.97399999999</v>
      </c>
      <c r="C45" s="34">
        <v>44451147</v>
      </c>
      <c r="D45" s="56">
        <f t="shared" si="1"/>
        <v>8.7780631172464467</v>
      </c>
    </row>
    <row r="46" spans="1:4" x14ac:dyDescent="0.25">
      <c r="A46" s="31">
        <v>2009</v>
      </c>
      <c r="B46" s="53">
        <f>'Import '!F16</f>
        <v>298943.09299999999</v>
      </c>
      <c r="C46" s="33">
        <v>44978832</v>
      </c>
      <c r="D46" s="56">
        <f t="shared" si="1"/>
        <v>6.6463062669123998</v>
      </c>
    </row>
    <row r="47" spans="1:4" x14ac:dyDescent="0.25">
      <c r="A47" s="32">
        <v>2010</v>
      </c>
      <c r="B47" s="53">
        <f>'Import '!F17</f>
        <v>377443.20400000003</v>
      </c>
      <c r="C47" s="34">
        <v>45509584</v>
      </c>
      <c r="D47" s="56">
        <f t="shared" si="1"/>
        <v>8.2937080681730695</v>
      </c>
    </row>
    <row r="48" spans="1:4" x14ac:dyDescent="0.25">
      <c r="A48" s="31">
        <v>2011</v>
      </c>
      <c r="B48" s="53">
        <f>'Import '!F18</f>
        <v>465567.26500000001</v>
      </c>
      <c r="C48" s="33">
        <v>46044601</v>
      </c>
      <c r="D48" s="56">
        <f t="shared" si="1"/>
        <v>10.111223789299423</v>
      </c>
    </row>
    <row r="49" spans="1:10" x14ac:dyDescent="0.25">
      <c r="A49" s="32">
        <v>2012</v>
      </c>
      <c r="B49" s="53">
        <f>'Import '!F19</f>
        <v>550630.48800000001</v>
      </c>
      <c r="C49" s="34">
        <v>46581823</v>
      </c>
      <c r="D49" s="56">
        <f t="shared" si="1"/>
        <v>11.820715732829949</v>
      </c>
    </row>
    <row r="50" spans="1:10" x14ac:dyDescent="0.25">
      <c r="A50" s="31">
        <v>2013</v>
      </c>
      <c r="B50" s="53">
        <f>'Import '!F20</f>
        <v>612538.45799999998</v>
      </c>
      <c r="C50" s="33">
        <v>47121089</v>
      </c>
      <c r="D50" s="56">
        <f t="shared" si="1"/>
        <v>12.999242398663579</v>
      </c>
    </row>
    <row r="51" spans="1:10" x14ac:dyDescent="0.25">
      <c r="A51" s="32">
        <v>2014</v>
      </c>
      <c r="B51" s="53">
        <f>'Import '!F21</f>
        <v>637709.98800000001</v>
      </c>
      <c r="C51" s="34">
        <v>47661787</v>
      </c>
      <c r="D51" s="56">
        <f t="shared" si="1"/>
        <v>13.379900925661895</v>
      </c>
    </row>
    <row r="52" spans="1:10" x14ac:dyDescent="0.25">
      <c r="A52" s="31">
        <v>2015</v>
      </c>
      <c r="B52" s="53">
        <f>'Import '!F22</f>
        <v>526186.86499999999</v>
      </c>
      <c r="C52" s="33">
        <v>48203405</v>
      </c>
      <c r="D52" s="56">
        <f t="shared" si="1"/>
        <v>10.915968799299552</v>
      </c>
    </row>
    <row r="53" spans="1:10" x14ac:dyDescent="0.25">
      <c r="A53" t="s">
        <v>39</v>
      </c>
    </row>
    <row r="55" spans="1:10" x14ac:dyDescent="0.25">
      <c r="A55" s="115" t="s">
        <v>22</v>
      </c>
      <c r="B55" s="115"/>
      <c r="C55" s="115"/>
      <c r="D55" s="115"/>
      <c r="F55" s="7" t="s">
        <v>29</v>
      </c>
      <c r="I55" s="1" t="s">
        <v>3</v>
      </c>
      <c r="J55" s="7" t="s">
        <v>28</v>
      </c>
    </row>
    <row r="56" spans="1:10" ht="75" x14ac:dyDescent="0.25">
      <c r="A56" s="64" t="s">
        <v>0</v>
      </c>
      <c r="B56" s="28" t="s">
        <v>23</v>
      </c>
      <c r="C56" s="28" t="s">
        <v>24</v>
      </c>
      <c r="D56" s="28" t="s">
        <v>58</v>
      </c>
    </row>
    <row r="57" spans="1:10" x14ac:dyDescent="0.25">
      <c r="A57" s="31">
        <v>1995</v>
      </c>
      <c r="B57" s="53">
        <f>B6+B32</f>
        <v>229825.34100000001</v>
      </c>
      <c r="C57" s="33">
        <v>37472184</v>
      </c>
      <c r="D57" s="29">
        <f>(B57/C57)*1000</f>
        <v>6.133225141080648</v>
      </c>
    </row>
    <row r="58" spans="1:10" x14ac:dyDescent="0.25">
      <c r="A58" s="32">
        <v>1996</v>
      </c>
      <c r="B58" s="53">
        <f t="shared" ref="B58:B77" si="2">B7+B33</f>
        <v>242458.53599999999</v>
      </c>
      <c r="C58" s="34">
        <v>38068050</v>
      </c>
      <c r="D58" s="29">
        <f>(B58/C58)*1000</f>
        <v>6.3690821042843018</v>
      </c>
    </row>
    <row r="59" spans="1:10" x14ac:dyDescent="0.25">
      <c r="A59" s="31">
        <v>1997</v>
      </c>
      <c r="B59" s="53">
        <f t="shared" si="2"/>
        <v>241514.03200000001</v>
      </c>
      <c r="C59" s="33">
        <v>38635691</v>
      </c>
      <c r="D59" s="29">
        <f t="shared" ref="D59:D77" si="3">(B59/C59)*1000</f>
        <v>6.2510602437523382</v>
      </c>
    </row>
    <row r="60" spans="1:10" x14ac:dyDescent="0.25">
      <c r="A60" s="32">
        <v>1998</v>
      </c>
      <c r="B60" s="53">
        <f t="shared" si="2"/>
        <v>206627.44699999999</v>
      </c>
      <c r="C60" s="34">
        <v>39184456</v>
      </c>
      <c r="D60" s="29">
        <f t="shared" si="3"/>
        <v>5.2731993267942778</v>
      </c>
    </row>
    <row r="61" spans="1:10" x14ac:dyDescent="0.25">
      <c r="A61" s="31">
        <v>1999</v>
      </c>
      <c r="B61" s="53">
        <f t="shared" si="2"/>
        <v>147240.81700000001</v>
      </c>
      <c r="C61" s="33">
        <v>39730798</v>
      </c>
      <c r="D61" s="29">
        <f t="shared" si="3"/>
        <v>3.7059617327595586</v>
      </c>
    </row>
    <row r="62" spans="1:10" x14ac:dyDescent="0.25">
      <c r="A62" s="32">
        <v>2000</v>
      </c>
      <c r="B62" s="53">
        <f t="shared" si="2"/>
        <v>161261.59700000001</v>
      </c>
      <c r="C62" s="34">
        <v>40295563</v>
      </c>
      <c r="D62" s="29">
        <f t="shared" si="3"/>
        <v>4.0019690753545252</v>
      </c>
    </row>
    <row r="63" spans="1:10" x14ac:dyDescent="0.25">
      <c r="A63" s="31">
        <v>2001</v>
      </c>
      <c r="B63" s="53">
        <f t="shared" si="2"/>
        <v>169143.17799999999</v>
      </c>
      <c r="C63" s="33">
        <v>40813541</v>
      </c>
      <c r="D63" s="29">
        <f t="shared" si="3"/>
        <v>4.1442906901902976</v>
      </c>
    </row>
    <row r="64" spans="1:10" x14ac:dyDescent="0.25">
      <c r="A64" s="32">
        <v>2002</v>
      </c>
      <c r="B64" s="53">
        <f t="shared" si="2"/>
        <v>155605.94099999999</v>
      </c>
      <c r="C64" s="34">
        <v>41328824</v>
      </c>
      <c r="D64" s="29">
        <f t="shared" si="3"/>
        <v>3.7650706199624744</v>
      </c>
    </row>
    <row r="65" spans="1:4" x14ac:dyDescent="0.25">
      <c r="A65" s="31">
        <v>2003</v>
      </c>
      <c r="B65" s="53">
        <f t="shared" si="2"/>
        <v>181475.50700000001</v>
      </c>
      <c r="C65" s="33">
        <v>41848959</v>
      </c>
      <c r="D65" s="29">
        <f t="shared" si="3"/>
        <v>4.3364401728606925</v>
      </c>
    </row>
    <row r="66" spans="1:4" x14ac:dyDescent="0.25">
      <c r="A66" s="32">
        <v>2004</v>
      </c>
      <c r="B66" s="53">
        <f t="shared" si="2"/>
        <v>209783.38200000001</v>
      </c>
      <c r="C66" s="34">
        <v>42368489</v>
      </c>
      <c r="D66" s="29">
        <f t="shared" si="3"/>
        <v>4.9514010754549211</v>
      </c>
    </row>
    <row r="67" spans="1:4" x14ac:dyDescent="0.25">
      <c r="A67" s="31">
        <v>2005</v>
      </c>
      <c r="B67" s="53">
        <f t="shared" si="2"/>
        <v>277511.076</v>
      </c>
      <c r="C67" s="33">
        <v>42888592</v>
      </c>
      <c r="D67" s="29">
        <f t="shared" si="3"/>
        <v>6.4705102932733256</v>
      </c>
    </row>
    <row r="68" spans="1:4" x14ac:dyDescent="0.25">
      <c r="A68" s="32">
        <v>2006</v>
      </c>
      <c r="B68" s="53">
        <f t="shared" si="2"/>
        <v>301682.50199999998</v>
      </c>
      <c r="C68" s="34">
        <v>43405956</v>
      </c>
      <c r="D68" s="29">
        <f t="shared" si="3"/>
        <v>6.9502559049730408</v>
      </c>
    </row>
    <row r="69" spans="1:4" x14ac:dyDescent="0.25">
      <c r="A69" s="31">
        <v>2007</v>
      </c>
      <c r="B69" s="53">
        <f t="shared" si="2"/>
        <v>374681.32199999999</v>
      </c>
      <c r="C69" s="33">
        <v>43926929</v>
      </c>
      <c r="D69" s="29">
        <f t="shared" si="3"/>
        <v>8.5296498191348622</v>
      </c>
    </row>
    <row r="70" spans="1:4" x14ac:dyDescent="0.25">
      <c r="A70" s="32">
        <v>2008</v>
      </c>
      <c r="B70" s="53">
        <f t="shared" si="2"/>
        <v>420856.08100000001</v>
      </c>
      <c r="C70" s="34">
        <v>44451147</v>
      </c>
      <c r="D70" s="29">
        <f t="shared" si="3"/>
        <v>9.4678340021237251</v>
      </c>
    </row>
    <row r="71" spans="1:4" x14ac:dyDescent="0.25">
      <c r="A71" s="31">
        <v>2009</v>
      </c>
      <c r="B71" s="53">
        <f t="shared" si="2"/>
        <v>324556.86900000001</v>
      </c>
      <c r="C71" s="33">
        <v>44978832</v>
      </c>
      <c r="D71" s="29">
        <f t="shared" si="3"/>
        <v>7.2157691644816389</v>
      </c>
    </row>
    <row r="72" spans="1:4" x14ac:dyDescent="0.25">
      <c r="A72" s="32">
        <v>2010</v>
      </c>
      <c r="B72" s="53">
        <f t="shared" si="2"/>
        <v>405114.63</v>
      </c>
      <c r="C72" s="34">
        <v>45509584</v>
      </c>
      <c r="D72" s="29">
        <f t="shared" si="3"/>
        <v>8.9017432020472871</v>
      </c>
    </row>
    <row r="73" spans="1:4" x14ac:dyDescent="0.25">
      <c r="A73" s="31">
        <v>2011</v>
      </c>
      <c r="B73" s="53">
        <f t="shared" si="2"/>
        <v>498959.005</v>
      </c>
      <c r="C73" s="33">
        <v>46044601</v>
      </c>
      <c r="D73" s="29">
        <f t="shared" si="3"/>
        <v>10.836428032029206</v>
      </c>
    </row>
    <row r="74" spans="1:4" x14ac:dyDescent="0.25">
      <c r="A74" s="32">
        <v>2012</v>
      </c>
      <c r="B74" s="53">
        <f t="shared" si="2"/>
        <v>585000.93099999998</v>
      </c>
      <c r="C74" s="34">
        <v>46581823</v>
      </c>
      <c r="D74" s="29">
        <f t="shared" si="3"/>
        <v>12.558566696713438</v>
      </c>
    </row>
    <row r="75" spans="1:4" x14ac:dyDescent="0.25">
      <c r="A75" s="31">
        <v>2013</v>
      </c>
      <c r="B75" s="53">
        <f t="shared" si="2"/>
        <v>658081.549</v>
      </c>
      <c r="C75" s="33">
        <v>47121089</v>
      </c>
      <c r="D75" s="29">
        <f t="shared" si="3"/>
        <v>13.965754250713518</v>
      </c>
    </row>
    <row r="76" spans="1:4" x14ac:dyDescent="0.25">
      <c r="A76" s="32">
        <v>2014</v>
      </c>
      <c r="B76" s="53">
        <f t="shared" si="2"/>
        <v>675269.1</v>
      </c>
      <c r="C76" s="34">
        <v>47661787</v>
      </c>
      <c r="D76" s="29">
        <f t="shared" si="3"/>
        <v>14.167934995807018</v>
      </c>
    </row>
    <row r="77" spans="1:4" x14ac:dyDescent="0.25">
      <c r="A77" s="31">
        <v>2015</v>
      </c>
      <c r="B77" s="53">
        <f t="shared" si="2"/>
        <v>561026.20299999998</v>
      </c>
      <c r="C77" s="33">
        <v>48203405</v>
      </c>
      <c r="D77" s="29">
        <f t="shared" si="3"/>
        <v>11.638725583804712</v>
      </c>
    </row>
    <row r="78" spans="1:4" x14ac:dyDescent="0.25">
      <c r="A78" t="s">
        <v>39</v>
      </c>
    </row>
    <row r="83" spans="1:10" x14ac:dyDescent="0.25">
      <c r="A83" s="115" t="s">
        <v>317</v>
      </c>
      <c r="B83" s="115"/>
      <c r="C83" s="115"/>
      <c r="D83" s="115"/>
      <c r="F83" s="7" t="s">
        <v>25</v>
      </c>
      <c r="I83" s="1" t="s">
        <v>3</v>
      </c>
      <c r="J83" s="7" t="s">
        <v>318</v>
      </c>
    </row>
    <row r="84" spans="1:10" ht="60" x14ac:dyDescent="0.25">
      <c r="A84" s="64" t="s">
        <v>0</v>
      </c>
      <c r="B84" s="28" t="s">
        <v>1</v>
      </c>
      <c r="C84" s="28" t="s">
        <v>319</v>
      </c>
      <c r="D84" s="28" t="s">
        <v>17</v>
      </c>
    </row>
    <row r="85" spans="1:10" x14ac:dyDescent="0.25">
      <c r="A85" s="31">
        <v>1995</v>
      </c>
      <c r="B85" s="53">
        <f t="shared" ref="B85:B105" si="4">B32</f>
        <v>214818.97200000001</v>
      </c>
      <c r="C85" s="33">
        <f>' Per Cápita 2'!C136</f>
        <v>483927331</v>
      </c>
      <c r="D85" s="29">
        <f>(B85/C85)*1000</f>
        <v>0.44390750064910056</v>
      </c>
    </row>
    <row r="86" spans="1:10" x14ac:dyDescent="0.25">
      <c r="A86" s="32">
        <v>1996</v>
      </c>
      <c r="B86" s="53">
        <f t="shared" si="4"/>
        <v>229024.38</v>
      </c>
      <c r="C86" s="33">
        <f>' Per Cápita 1'!C84</f>
        <v>484581653</v>
      </c>
      <c r="D86" s="29">
        <f t="shared" ref="D86:D105" si="5">(B86/C86)*1000</f>
        <v>0.47262288735475505</v>
      </c>
    </row>
    <row r="87" spans="1:10" x14ac:dyDescent="0.25">
      <c r="A87" s="31">
        <v>1997</v>
      </c>
      <c r="B87" s="53">
        <f t="shared" si="4"/>
        <v>229266.671</v>
      </c>
      <c r="C87" s="33">
        <f>' Per Cápita 1'!C85</f>
        <v>485409098</v>
      </c>
      <c r="D87" s="29">
        <f t="shared" si="5"/>
        <v>0.47231638620831945</v>
      </c>
    </row>
    <row r="88" spans="1:10" x14ac:dyDescent="0.25">
      <c r="A88" s="32">
        <v>1998</v>
      </c>
      <c r="B88" s="53">
        <f t="shared" si="4"/>
        <v>197698.09</v>
      </c>
      <c r="C88" s="33">
        <f>' Per Cápita 1'!C86</f>
        <v>486055038</v>
      </c>
      <c r="D88" s="29">
        <f t="shared" si="5"/>
        <v>0.40674013135113307</v>
      </c>
    </row>
    <row r="89" spans="1:10" x14ac:dyDescent="0.25">
      <c r="A89" s="31">
        <v>1999</v>
      </c>
      <c r="B89" s="53">
        <f t="shared" si="4"/>
        <v>135954.734</v>
      </c>
      <c r="C89" s="33">
        <f>' Per Cápita 1'!C87</f>
        <v>487060355</v>
      </c>
      <c r="D89" s="29">
        <f t="shared" si="5"/>
        <v>0.27913323801523526</v>
      </c>
    </row>
    <row r="90" spans="1:10" x14ac:dyDescent="0.25">
      <c r="A90" s="32">
        <v>2000</v>
      </c>
      <c r="B90" s="53">
        <f t="shared" si="4"/>
        <v>149916.139</v>
      </c>
      <c r="C90" s="33">
        <f>' Per Cápita 1'!C88</f>
        <v>487865459</v>
      </c>
      <c r="D90" s="29">
        <f t="shared" si="5"/>
        <v>0.30728992232262131</v>
      </c>
    </row>
    <row r="91" spans="1:10" x14ac:dyDescent="0.25">
      <c r="A91" s="31">
        <v>2001</v>
      </c>
      <c r="B91" s="53">
        <f t="shared" si="4"/>
        <v>156678.56099999999</v>
      </c>
      <c r="C91" s="33">
        <f>' Per Cápita 1'!C89</f>
        <v>489073595</v>
      </c>
      <c r="D91" s="29">
        <f t="shared" si="5"/>
        <v>0.32035784103208431</v>
      </c>
    </row>
    <row r="92" spans="1:10" x14ac:dyDescent="0.25">
      <c r="A92" s="32">
        <v>2002</v>
      </c>
      <c r="B92" s="53">
        <f t="shared" si="4"/>
        <v>144719.43599999999</v>
      </c>
      <c r="C92" s="33">
        <f>' Per Cápita 1'!C90</f>
        <v>490424475</v>
      </c>
      <c r="D92" s="29">
        <f t="shared" si="5"/>
        <v>0.29509015837759722</v>
      </c>
    </row>
    <row r="93" spans="1:10" x14ac:dyDescent="0.25">
      <c r="A93" s="31">
        <v>2003</v>
      </c>
      <c r="B93" s="53">
        <f t="shared" si="4"/>
        <v>162448.997</v>
      </c>
      <c r="C93" s="33">
        <f>' Per Cápita 1'!C91</f>
        <v>492252932</v>
      </c>
      <c r="D93" s="29">
        <f t="shared" si="5"/>
        <v>0.33001123292445922</v>
      </c>
    </row>
    <row r="94" spans="1:10" x14ac:dyDescent="0.25">
      <c r="A94" s="32">
        <v>2004</v>
      </c>
      <c r="B94" s="53">
        <f t="shared" si="4"/>
        <v>187158.82500000001</v>
      </c>
      <c r="C94" s="33">
        <f>' Per Cápita 1'!C92</f>
        <v>494232263</v>
      </c>
      <c r="D94" s="29">
        <f t="shared" si="5"/>
        <v>0.37868597218632</v>
      </c>
    </row>
    <row r="95" spans="1:10" x14ac:dyDescent="0.25">
      <c r="A95" s="31">
        <v>2005</v>
      </c>
      <c r="B95" s="53">
        <f t="shared" si="4"/>
        <v>247132.34</v>
      </c>
      <c r="C95" s="33">
        <f>' Per Cápita 1'!C93</f>
        <v>496200867</v>
      </c>
      <c r="D95" s="29">
        <f t="shared" si="5"/>
        <v>0.49804898869715197</v>
      </c>
    </row>
    <row r="96" spans="1:10" x14ac:dyDescent="0.25">
      <c r="A96" s="32">
        <v>2006</v>
      </c>
      <c r="B96" s="53">
        <f t="shared" si="4"/>
        <v>269460.90899999999</v>
      </c>
      <c r="C96" s="33">
        <f>' Per Cápita 1'!C94</f>
        <v>498074489</v>
      </c>
      <c r="D96" s="29">
        <f t="shared" si="5"/>
        <v>0.5410052410855356</v>
      </c>
    </row>
    <row r="97" spans="1:10" x14ac:dyDescent="0.25">
      <c r="A97" s="31">
        <v>2007</v>
      </c>
      <c r="B97" s="53">
        <f t="shared" si="4"/>
        <v>341390.09499999997</v>
      </c>
      <c r="C97" s="33">
        <f>' Per Cápita 1'!C95</f>
        <v>499915977</v>
      </c>
      <c r="D97" s="29">
        <f t="shared" si="5"/>
        <v>0.68289494776439197</v>
      </c>
    </row>
    <row r="98" spans="1:10" x14ac:dyDescent="0.25">
      <c r="A98" s="32">
        <v>2008</v>
      </c>
      <c r="B98" s="53">
        <f t="shared" si="4"/>
        <v>390194.97399999999</v>
      </c>
      <c r="C98" s="33">
        <f>' Per Cápita 1'!C96</f>
        <v>501803925</v>
      </c>
      <c r="D98" s="29">
        <f t="shared" si="5"/>
        <v>0.77758453961873653</v>
      </c>
    </row>
    <row r="99" spans="1:10" x14ac:dyDescent="0.25">
      <c r="A99" s="31">
        <v>2009</v>
      </c>
      <c r="B99" s="53">
        <f t="shared" si="4"/>
        <v>298943.09299999999</v>
      </c>
      <c r="C99" s="33">
        <f>' Per Cápita 1'!C97</f>
        <v>503310374</v>
      </c>
      <c r="D99" s="29">
        <f t="shared" si="5"/>
        <v>0.59395376777987885</v>
      </c>
    </row>
    <row r="100" spans="1:10" x14ac:dyDescent="0.25">
      <c r="A100" s="32">
        <v>2010</v>
      </c>
      <c r="B100" s="53">
        <f t="shared" si="4"/>
        <v>377443.20400000003</v>
      </c>
      <c r="C100" s="33">
        <f>' Per Cápita 1'!C98</f>
        <v>504412209</v>
      </c>
      <c r="D100" s="29">
        <f t="shared" si="5"/>
        <v>0.74828324387366285</v>
      </c>
    </row>
    <row r="101" spans="1:10" x14ac:dyDescent="0.25">
      <c r="A101" s="31">
        <v>2011</v>
      </c>
      <c r="B101" s="53">
        <f t="shared" si="4"/>
        <v>465567.26500000001</v>
      </c>
      <c r="C101" s="33">
        <f>' Per Cápita 1'!C99</f>
        <v>505526581</v>
      </c>
      <c r="D101" s="29">
        <f t="shared" si="5"/>
        <v>0.92095506447760855</v>
      </c>
    </row>
    <row r="102" spans="1:10" x14ac:dyDescent="0.25">
      <c r="A102" s="32">
        <v>2012</v>
      </c>
      <c r="B102" s="53">
        <f t="shared" si="4"/>
        <v>550630.48800000001</v>
      </c>
      <c r="C102" s="33">
        <f>' Per Cápita 1'!C100</f>
        <v>505098575</v>
      </c>
      <c r="D102" s="29">
        <f t="shared" si="5"/>
        <v>1.0901446079114359</v>
      </c>
    </row>
    <row r="103" spans="1:10" x14ac:dyDescent="0.25">
      <c r="A103" s="31">
        <v>2013</v>
      </c>
      <c r="B103" s="53">
        <f t="shared" si="4"/>
        <v>612538.45799999998</v>
      </c>
      <c r="C103" s="33">
        <f>' Per Cápita 1'!C101</f>
        <v>508050888</v>
      </c>
      <c r="D103" s="29">
        <f t="shared" si="5"/>
        <v>1.2056635909275293</v>
      </c>
    </row>
    <row r="104" spans="1:10" x14ac:dyDescent="0.25">
      <c r="A104" s="32">
        <v>2014</v>
      </c>
      <c r="B104" s="53">
        <f t="shared" si="4"/>
        <v>637709.98800000001</v>
      </c>
      <c r="C104" s="33">
        <f>' Per Cápita 1'!C102</f>
        <v>508344735</v>
      </c>
      <c r="D104" s="29">
        <f t="shared" si="5"/>
        <v>1.2544833143594967</v>
      </c>
    </row>
    <row r="105" spans="1:10" x14ac:dyDescent="0.25">
      <c r="A105" s="31">
        <v>2015</v>
      </c>
      <c r="B105" s="53">
        <f t="shared" si="4"/>
        <v>526186.86499999999</v>
      </c>
      <c r="C105" s="33">
        <f>' Per Cápita 1'!C103</f>
        <v>509668361</v>
      </c>
      <c r="D105" s="29">
        <f t="shared" si="5"/>
        <v>1.0324102990571942</v>
      </c>
    </row>
    <row r="106" spans="1:10" x14ac:dyDescent="0.25">
      <c r="A106" t="s">
        <v>34</v>
      </c>
    </row>
    <row r="109" spans="1:10" x14ac:dyDescent="0.25">
      <c r="A109" s="115" t="s">
        <v>320</v>
      </c>
      <c r="B109" s="115"/>
      <c r="C109" s="115"/>
      <c r="D109" s="115"/>
      <c r="F109" s="7" t="s">
        <v>26</v>
      </c>
      <c r="I109" s="1" t="s">
        <v>3</v>
      </c>
      <c r="J109" s="7" t="s">
        <v>321</v>
      </c>
    </row>
    <row r="110" spans="1:10" ht="75" x14ac:dyDescent="0.25">
      <c r="A110" s="64" t="s">
        <v>0</v>
      </c>
      <c r="B110" s="28" t="s">
        <v>329</v>
      </c>
      <c r="C110" s="28" t="s">
        <v>319</v>
      </c>
      <c r="D110" s="28" t="s">
        <v>57</v>
      </c>
    </row>
    <row r="111" spans="1:10" x14ac:dyDescent="0.25">
      <c r="A111" s="31">
        <v>1995</v>
      </c>
      <c r="B111" s="53">
        <f t="shared" ref="B111:B131" si="6">B6</f>
        <v>15006.369000000001</v>
      </c>
      <c r="C111" s="33">
        <f>C85</f>
        <v>483927331</v>
      </c>
      <c r="D111" s="56">
        <f>(B111*1000/C111)</f>
        <v>3.1009550481454415E-2</v>
      </c>
    </row>
    <row r="112" spans="1:10" x14ac:dyDescent="0.25">
      <c r="A112" s="32">
        <v>1996</v>
      </c>
      <c r="B112" s="53">
        <f t="shared" si="6"/>
        <v>13434.156000000001</v>
      </c>
      <c r="C112" s="33">
        <f t="shared" ref="C112:C131" si="7">C86</f>
        <v>484581653</v>
      </c>
      <c r="D112" s="56">
        <f t="shared" ref="D112:D131" si="8">(B112*1000/C112)</f>
        <v>2.7723203957125468E-2</v>
      </c>
    </row>
    <row r="113" spans="1:4" x14ac:dyDescent="0.25">
      <c r="A113" s="31">
        <v>1997</v>
      </c>
      <c r="B113" s="53">
        <f t="shared" si="6"/>
        <v>12247.361000000001</v>
      </c>
      <c r="C113" s="33">
        <f t="shared" si="7"/>
        <v>485409098</v>
      </c>
      <c r="D113" s="56">
        <f t="shared" si="8"/>
        <v>2.5231008340103257E-2</v>
      </c>
    </row>
    <row r="114" spans="1:4" x14ac:dyDescent="0.25">
      <c r="A114" s="32">
        <v>1998</v>
      </c>
      <c r="B114" s="53">
        <f t="shared" si="6"/>
        <v>8929.357</v>
      </c>
      <c r="C114" s="33">
        <f t="shared" si="7"/>
        <v>486055038</v>
      </c>
      <c r="D114" s="56">
        <f t="shared" si="8"/>
        <v>1.8371082083095288E-2</v>
      </c>
    </row>
    <row r="115" spans="1:4" x14ac:dyDescent="0.25">
      <c r="A115" s="31">
        <v>1999</v>
      </c>
      <c r="B115" s="53">
        <f t="shared" si="6"/>
        <v>11286.083000000001</v>
      </c>
      <c r="C115" s="33">
        <f t="shared" si="7"/>
        <v>487060355</v>
      </c>
      <c r="D115" s="56">
        <f t="shared" si="8"/>
        <v>2.3171836681308212E-2</v>
      </c>
    </row>
    <row r="116" spans="1:4" x14ac:dyDescent="0.25">
      <c r="A116" s="32">
        <v>2000</v>
      </c>
      <c r="B116" s="53">
        <f t="shared" si="6"/>
        <v>11345.458000000001</v>
      </c>
      <c r="C116" s="33">
        <f t="shared" si="7"/>
        <v>487865459</v>
      </c>
      <c r="D116" s="56">
        <f t="shared" si="8"/>
        <v>2.3255300802100851E-2</v>
      </c>
    </row>
    <row r="117" spans="1:4" x14ac:dyDescent="0.25">
      <c r="A117" s="31">
        <v>2001</v>
      </c>
      <c r="B117" s="53">
        <f t="shared" si="6"/>
        <v>12464.617</v>
      </c>
      <c r="C117" s="33">
        <f t="shared" si="7"/>
        <v>489073595</v>
      </c>
      <c r="D117" s="56">
        <f t="shared" si="8"/>
        <v>2.548617861898678E-2</v>
      </c>
    </row>
    <row r="118" spans="1:4" x14ac:dyDescent="0.25">
      <c r="A118" s="32">
        <v>2002</v>
      </c>
      <c r="B118" s="53">
        <f t="shared" si="6"/>
        <v>10886.504999999999</v>
      </c>
      <c r="C118" s="33">
        <f t="shared" si="7"/>
        <v>490424475</v>
      </c>
      <c r="D118" s="56">
        <f t="shared" si="8"/>
        <v>2.2198127448675966E-2</v>
      </c>
    </row>
    <row r="119" spans="1:4" x14ac:dyDescent="0.25">
      <c r="A119" s="31">
        <v>2003</v>
      </c>
      <c r="B119" s="53">
        <f t="shared" si="6"/>
        <v>19026.509999999998</v>
      </c>
      <c r="C119" s="33">
        <f t="shared" si="7"/>
        <v>492252932</v>
      </c>
      <c r="D119" s="56">
        <f t="shared" si="8"/>
        <v>3.8651897760560217E-2</v>
      </c>
    </row>
    <row r="120" spans="1:4" x14ac:dyDescent="0.25">
      <c r="A120" s="32">
        <v>2004</v>
      </c>
      <c r="B120" s="53">
        <f t="shared" si="6"/>
        <v>22624.557000000001</v>
      </c>
      <c r="C120" s="33">
        <f t="shared" si="7"/>
        <v>494232263</v>
      </c>
      <c r="D120" s="56">
        <f t="shared" si="8"/>
        <v>4.57771754168141E-2</v>
      </c>
    </row>
    <row r="121" spans="1:4" x14ac:dyDescent="0.25">
      <c r="A121" s="31">
        <v>2005</v>
      </c>
      <c r="B121" s="53">
        <f t="shared" si="6"/>
        <v>30378.736000000001</v>
      </c>
      <c r="C121" s="33">
        <f t="shared" si="7"/>
        <v>496200867</v>
      </c>
      <c r="D121" s="56">
        <f t="shared" si="8"/>
        <v>6.1222658041022733E-2</v>
      </c>
    </row>
    <row r="122" spans="1:4" x14ac:dyDescent="0.25">
      <c r="A122" s="32">
        <v>2006</v>
      </c>
      <c r="B122" s="53">
        <f t="shared" si="6"/>
        <v>32221.593000000001</v>
      </c>
      <c r="C122" s="33">
        <f t="shared" si="7"/>
        <v>498074489</v>
      </c>
      <c r="D122" s="56">
        <f t="shared" si="8"/>
        <v>6.4692317538070088E-2</v>
      </c>
    </row>
    <row r="123" spans="1:4" x14ac:dyDescent="0.25">
      <c r="A123" s="31">
        <v>2007</v>
      </c>
      <c r="B123" s="53">
        <f t="shared" si="6"/>
        <v>33291.226999999999</v>
      </c>
      <c r="C123" s="33">
        <f t="shared" si="7"/>
        <v>499915977</v>
      </c>
      <c r="D123" s="56">
        <f t="shared" si="8"/>
        <v>6.6593644795633331E-2</v>
      </c>
    </row>
    <row r="124" spans="1:4" x14ac:dyDescent="0.25">
      <c r="A124" s="32">
        <v>2008</v>
      </c>
      <c r="B124" s="53">
        <f t="shared" si="6"/>
        <v>30661.107</v>
      </c>
      <c r="C124" s="33">
        <f t="shared" si="7"/>
        <v>501803925</v>
      </c>
      <c r="D124" s="56">
        <f t="shared" si="8"/>
        <v>6.1101767986370376E-2</v>
      </c>
    </row>
    <row r="125" spans="1:4" x14ac:dyDescent="0.25">
      <c r="A125" s="31">
        <v>2009</v>
      </c>
      <c r="B125" s="53">
        <f t="shared" si="6"/>
        <v>25613.776000000002</v>
      </c>
      <c r="C125" s="33">
        <f t="shared" si="7"/>
        <v>503310374</v>
      </c>
      <c r="D125" s="56">
        <f t="shared" si="8"/>
        <v>5.089061804237717E-2</v>
      </c>
    </row>
    <row r="126" spans="1:4" x14ac:dyDescent="0.25">
      <c r="A126" s="32">
        <v>2010</v>
      </c>
      <c r="B126" s="53">
        <f t="shared" si="6"/>
        <v>27671.425999999999</v>
      </c>
      <c r="C126" s="33">
        <f t="shared" si="7"/>
        <v>504412209</v>
      </c>
      <c r="D126" s="56">
        <f t="shared" si="8"/>
        <v>5.4858755411291003E-2</v>
      </c>
    </row>
    <row r="127" spans="1:4" x14ac:dyDescent="0.25">
      <c r="A127" s="31">
        <v>2011</v>
      </c>
      <c r="B127" s="53">
        <f t="shared" si="6"/>
        <v>33391.74</v>
      </c>
      <c r="C127" s="33">
        <f t="shared" si="7"/>
        <v>505526581</v>
      </c>
      <c r="D127" s="56">
        <f t="shared" si="8"/>
        <v>6.6053381276107409E-2</v>
      </c>
    </row>
    <row r="128" spans="1:4" x14ac:dyDescent="0.25">
      <c r="A128" s="32">
        <v>2012</v>
      </c>
      <c r="B128" s="53">
        <f t="shared" si="6"/>
        <v>34370.442999999999</v>
      </c>
      <c r="C128" s="33">
        <f t="shared" si="7"/>
        <v>505098575</v>
      </c>
      <c r="D128" s="56">
        <f t="shared" si="8"/>
        <v>6.8047000528560192E-2</v>
      </c>
    </row>
    <row r="129" spans="1:10" x14ac:dyDescent="0.25">
      <c r="A129" s="31">
        <v>2013</v>
      </c>
      <c r="B129" s="53">
        <f t="shared" si="6"/>
        <v>45543.091</v>
      </c>
      <c r="C129" s="33">
        <f t="shared" si="7"/>
        <v>508050888</v>
      </c>
      <c r="D129" s="56">
        <f t="shared" si="8"/>
        <v>8.9642774130925251E-2</v>
      </c>
    </row>
    <row r="130" spans="1:10" x14ac:dyDescent="0.25">
      <c r="A130" s="32">
        <v>2014</v>
      </c>
      <c r="B130" s="53">
        <f t="shared" si="6"/>
        <v>37559.112000000001</v>
      </c>
      <c r="C130" s="33">
        <f t="shared" si="7"/>
        <v>508344735</v>
      </c>
      <c r="D130" s="56">
        <f t="shared" si="8"/>
        <v>7.3885120498002207E-2</v>
      </c>
    </row>
    <row r="131" spans="1:10" x14ac:dyDescent="0.25">
      <c r="A131" s="31">
        <v>2015</v>
      </c>
      <c r="B131" s="53">
        <f t="shared" si="6"/>
        <v>34839.338000000003</v>
      </c>
      <c r="C131" s="33">
        <f t="shared" si="7"/>
        <v>509668361</v>
      </c>
      <c r="D131" s="56">
        <f t="shared" si="8"/>
        <v>6.8356878052314496E-2</v>
      </c>
    </row>
    <row r="132" spans="1:10" x14ac:dyDescent="0.25">
      <c r="A132" t="s">
        <v>34</v>
      </c>
    </row>
    <row r="134" spans="1:10" x14ac:dyDescent="0.25">
      <c r="A134" s="115" t="s">
        <v>323</v>
      </c>
      <c r="B134" s="115"/>
      <c r="C134" s="115"/>
      <c r="D134" s="115"/>
      <c r="F134" s="7" t="s">
        <v>29</v>
      </c>
      <c r="I134" s="1" t="s">
        <v>3</v>
      </c>
      <c r="J134" s="7" t="s">
        <v>324</v>
      </c>
    </row>
    <row r="135" spans="1:10" ht="75" x14ac:dyDescent="0.25">
      <c r="A135" s="64" t="s">
        <v>0</v>
      </c>
      <c r="B135" s="28" t="s">
        <v>325</v>
      </c>
      <c r="C135" s="28" t="s">
        <v>319</v>
      </c>
      <c r="D135" s="28" t="s">
        <v>58</v>
      </c>
    </row>
    <row r="136" spans="1:10" x14ac:dyDescent="0.25">
      <c r="A136" s="31">
        <v>1995</v>
      </c>
      <c r="B136" s="59">
        <f t="shared" ref="B136:B156" si="9">B57</f>
        <v>229825.34100000001</v>
      </c>
      <c r="C136" s="33">
        <f>C111</f>
        <v>483927331</v>
      </c>
      <c r="D136" s="56">
        <f>(B136/C136)*1000</f>
        <v>0.47491705113055505</v>
      </c>
    </row>
    <row r="137" spans="1:10" x14ac:dyDescent="0.25">
      <c r="A137" s="32">
        <v>1996</v>
      </c>
      <c r="B137" s="59">
        <f t="shared" si="9"/>
        <v>242458.53599999999</v>
      </c>
      <c r="C137" s="33">
        <f t="shared" ref="C137:C156" si="10">C112</f>
        <v>484581653</v>
      </c>
      <c r="D137" s="56">
        <f>(B137/C137)*1000</f>
        <v>0.50034609131188046</v>
      </c>
    </row>
    <row r="138" spans="1:10" x14ac:dyDescent="0.25">
      <c r="A138" s="31">
        <v>1997</v>
      </c>
      <c r="B138" s="59">
        <f t="shared" si="9"/>
        <v>241514.03200000001</v>
      </c>
      <c r="C138" s="33">
        <f t="shared" si="10"/>
        <v>485409098</v>
      </c>
      <c r="D138" s="56">
        <f t="shared" ref="D138:D156" si="11">(B138/C138)*1000</f>
        <v>0.49754739454842278</v>
      </c>
    </row>
    <row r="139" spans="1:10" x14ac:dyDescent="0.25">
      <c r="A139" s="32">
        <v>1998</v>
      </c>
      <c r="B139" s="59">
        <f t="shared" si="9"/>
        <v>206627.44699999999</v>
      </c>
      <c r="C139" s="33">
        <f t="shared" si="10"/>
        <v>486055038</v>
      </c>
      <c r="D139" s="56">
        <f t="shared" si="11"/>
        <v>0.42511121343422842</v>
      </c>
    </row>
    <row r="140" spans="1:10" x14ac:dyDescent="0.25">
      <c r="A140" s="31">
        <v>1999</v>
      </c>
      <c r="B140" s="59">
        <f t="shared" si="9"/>
        <v>147240.81700000001</v>
      </c>
      <c r="C140" s="33">
        <f t="shared" si="10"/>
        <v>487060355</v>
      </c>
      <c r="D140" s="56">
        <f t="shared" si="11"/>
        <v>0.30230507469654355</v>
      </c>
    </row>
    <row r="141" spans="1:10" x14ac:dyDescent="0.25">
      <c r="A141" s="32">
        <v>2000</v>
      </c>
      <c r="B141" s="59">
        <f t="shared" si="9"/>
        <v>161261.59700000001</v>
      </c>
      <c r="C141" s="33">
        <f t="shared" si="10"/>
        <v>487865459</v>
      </c>
      <c r="D141" s="56">
        <f t="shared" si="11"/>
        <v>0.33054522312472223</v>
      </c>
    </row>
    <row r="142" spans="1:10" x14ac:dyDescent="0.25">
      <c r="A142" s="31">
        <v>2001</v>
      </c>
      <c r="B142" s="59">
        <f t="shared" si="9"/>
        <v>169143.17799999999</v>
      </c>
      <c r="C142" s="33">
        <f t="shared" si="10"/>
        <v>489073595</v>
      </c>
      <c r="D142" s="56">
        <f t="shared" si="11"/>
        <v>0.34584401965107109</v>
      </c>
    </row>
    <row r="143" spans="1:10" x14ac:dyDescent="0.25">
      <c r="A143" s="32">
        <v>2002</v>
      </c>
      <c r="B143" s="59">
        <f t="shared" si="9"/>
        <v>155605.94099999999</v>
      </c>
      <c r="C143" s="33">
        <f t="shared" si="10"/>
        <v>490424475</v>
      </c>
      <c r="D143" s="56">
        <f t="shared" si="11"/>
        <v>0.31728828582627322</v>
      </c>
    </row>
    <row r="144" spans="1:10" x14ac:dyDescent="0.25">
      <c r="A144" s="31">
        <v>2003</v>
      </c>
      <c r="B144" s="59">
        <f t="shared" si="9"/>
        <v>181475.50700000001</v>
      </c>
      <c r="C144" s="33">
        <f t="shared" si="10"/>
        <v>492252932</v>
      </c>
      <c r="D144" s="56">
        <f t="shared" si="11"/>
        <v>0.36866313068501949</v>
      </c>
    </row>
    <row r="145" spans="1:4" x14ac:dyDescent="0.25">
      <c r="A145" s="32">
        <v>2004</v>
      </c>
      <c r="B145" s="59">
        <f t="shared" si="9"/>
        <v>209783.38200000001</v>
      </c>
      <c r="C145" s="33">
        <f t="shared" si="10"/>
        <v>494232263</v>
      </c>
      <c r="D145" s="56">
        <f t="shared" si="11"/>
        <v>0.42446314760313414</v>
      </c>
    </row>
    <row r="146" spans="1:4" x14ac:dyDescent="0.25">
      <c r="A146" s="31">
        <v>2005</v>
      </c>
      <c r="B146" s="59">
        <f t="shared" si="9"/>
        <v>277511.076</v>
      </c>
      <c r="C146" s="33">
        <f t="shared" si="10"/>
        <v>496200867</v>
      </c>
      <c r="D146" s="56">
        <f t="shared" si="11"/>
        <v>0.55927164673817464</v>
      </c>
    </row>
    <row r="147" spans="1:4" x14ac:dyDescent="0.25">
      <c r="A147" s="32">
        <v>2006</v>
      </c>
      <c r="B147" s="59">
        <f t="shared" si="9"/>
        <v>301682.50199999998</v>
      </c>
      <c r="C147" s="33">
        <f t="shared" si="10"/>
        <v>498074489</v>
      </c>
      <c r="D147" s="56">
        <f t="shared" si="11"/>
        <v>0.60569755862360575</v>
      </c>
    </row>
    <row r="148" spans="1:4" x14ac:dyDescent="0.25">
      <c r="A148" s="31">
        <v>2007</v>
      </c>
      <c r="B148" s="59">
        <f t="shared" si="9"/>
        <v>374681.32199999999</v>
      </c>
      <c r="C148" s="33">
        <f t="shared" si="10"/>
        <v>499915977</v>
      </c>
      <c r="D148" s="56">
        <f t="shared" si="11"/>
        <v>0.74948859256002531</v>
      </c>
    </row>
    <row r="149" spans="1:4" x14ac:dyDescent="0.25">
      <c r="A149" s="32">
        <v>2008</v>
      </c>
      <c r="B149" s="59">
        <f t="shared" si="9"/>
        <v>420856.08100000001</v>
      </c>
      <c r="C149" s="33">
        <f t="shared" si="10"/>
        <v>501803925</v>
      </c>
      <c r="D149" s="56">
        <f t="shared" si="11"/>
        <v>0.83868630760510687</v>
      </c>
    </row>
    <row r="150" spans="1:4" x14ac:dyDescent="0.25">
      <c r="A150" s="31">
        <v>2009</v>
      </c>
      <c r="B150" s="59">
        <f t="shared" si="9"/>
        <v>324556.86900000001</v>
      </c>
      <c r="C150" s="33">
        <f t="shared" si="10"/>
        <v>503310374</v>
      </c>
      <c r="D150" s="56">
        <f t="shared" si="11"/>
        <v>0.64484438582225612</v>
      </c>
    </row>
    <row r="151" spans="1:4" x14ac:dyDescent="0.25">
      <c r="A151" s="32">
        <v>2010</v>
      </c>
      <c r="B151" s="59">
        <f t="shared" si="9"/>
        <v>405114.63</v>
      </c>
      <c r="C151" s="33">
        <f t="shared" si="10"/>
        <v>504412209</v>
      </c>
      <c r="D151" s="56">
        <f t="shared" si="11"/>
        <v>0.80314199928495389</v>
      </c>
    </row>
    <row r="152" spans="1:4" x14ac:dyDescent="0.25">
      <c r="A152" s="31">
        <v>2011</v>
      </c>
      <c r="B152" s="59">
        <f t="shared" si="9"/>
        <v>498959.005</v>
      </c>
      <c r="C152" s="33">
        <f t="shared" si="10"/>
        <v>505526581</v>
      </c>
      <c r="D152" s="56">
        <f t="shared" si="11"/>
        <v>0.98700844575371605</v>
      </c>
    </row>
    <row r="153" spans="1:4" x14ac:dyDescent="0.25">
      <c r="A153" s="32">
        <v>2012</v>
      </c>
      <c r="B153" s="59">
        <f t="shared" si="9"/>
        <v>585000.93099999998</v>
      </c>
      <c r="C153" s="33">
        <f t="shared" si="10"/>
        <v>505098575</v>
      </c>
      <c r="D153" s="56">
        <f t="shared" si="11"/>
        <v>1.1581916084399961</v>
      </c>
    </row>
    <row r="154" spans="1:4" x14ac:dyDescent="0.25">
      <c r="A154" s="31">
        <v>2013</v>
      </c>
      <c r="B154" s="59">
        <f t="shared" si="9"/>
        <v>658081.549</v>
      </c>
      <c r="C154" s="33">
        <f t="shared" si="10"/>
        <v>508050888</v>
      </c>
      <c r="D154" s="56">
        <f t="shared" si="11"/>
        <v>1.2953063650584546</v>
      </c>
    </row>
    <row r="155" spans="1:4" x14ac:dyDescent="0.25">
      <c r="A155" s="32">
        <v>2014</v>
      </c>
      <c r="B155" s="59">
        <f t="shared" si="9"/>
        <v>675269.1</v>
      </c>
      <c r="C155" s="33">
        <f t="shared" si="10"/>
        <v>508344735</v>
      </c>
      <c r="D155" s="56">
        <f t="shared" si="11"/>
        <v>1.3283684348574989</v>
      </c>
    </row>
    <row r="156" spans="1:4" x14ac:dyDescent="0.25">
      <c r="A156" s="31">
        <v>2015</v>
      </c>
      <c r="B156" s="59">
        <f t="shared" si="9"/>
        <v>561026.20299999998</v>
      </c>
      <c r="C156" s="33">
        <f t="shared" si="10"/>
        <v>509668361</v>
      </c>
      <c r="D156" s="56">
        <f t="shared" si="11"/>
        <v>1.1007671771095087</v>
      </c>
    </row>
    <row r="157" spans="1:4" x14ac:dyDescent="0.25">
      <c r="A157" t="s">
        <v>34</v>
      </c>
    </row>
  </sheetData>
  <mergeCells count="6">
    <mergeCell ref="A134:D134"/>
    <mergeCell ref="A4:D4"/>
    <mergeCell ref="A30:D30"/>
    <mergeCell ref="A55:D55"/>
    <mergeCell ref="A83:D83"/>
    <mergeCell ref="A109:D109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7"/>
  <sheetViews>
    <sheetView zoomScale="80" zoomScaleNormal="80" workbookViewId="0">
      <selection activeCell="K31" sqref="K31"/>
    </sheetView>
  </sheetViews>
  <sheetFormatPr baseColWidth="10" defaultRowHeight="15" x14ac:dyDescent="0.25"/>
  <cols>
    <col min="2" max="2" width="15.7109375" customWidth="1"/>
    <col min="4" max="4" width="15" customWidth="1"/>
    <col min="9" max="9" width="2.85546875" customWidth="1"/>
    <col min="10" max="10" width="3.42578125" customWidth="1"/>
    <col min="11" max="11" width="13" bestFit="1" customWidth="1"/>
  </cols>
  <sheetData>
    <row r="1" spans="1:10" x14ac:dyDescent="0.25">
      <c r="A1" s="7" t="s">
        <v>11</v>
      </c>
    </row>
    <row r="4" spans="1:10" x14ac:dyDescent="0.25">
      <c r="A4" s="115" t="s">
        <v>12</v>
      </c>
      <c r="B4" s="115"/>
      <c r="C4" s="115"/>
      <c r="D4" s="115"/>
      <c r="F4" s="7" t="s">
        <v>25</v>
      </c>
      <c r="I4" s="1" t="s">
        <v>3</v>
      </c>
      <c r="J4" s="7" t="s">
        <v>315</v>
      </c>
    </row>
    <row r="5" spans="1:10" ht="75" x14ac:dyDescent="0.25">
      <c r="A5" s="65" t="s">
        <v>0</v>
      </c>
      <c r="B5" s="28" t="s">
        <v>328</v>
      </c>
      <c r="C5" s="28" t="s">
        <v>24</v>
      </c>
      <c r="D5" s="28" t="s">
        <v>17</v>
      </c>
    </row>
    <row r="6" spans="1:10" x14ac:dyDescent="0.25">
      <c r="A6" s="31">
        <v>1995</v>
      </c>
      <c r="B6" s="53">
        <f>'Export '!G2</f>
        <v>9.2430000000000003</v>
      </c>
      <c r="C6" s="33">
        <v>37472184</v>
      </c>
      <c r="D6" s="57">
        <f>(B6*1000/C6)</f>
        <v>2.4666296472071123E-4</v>
      </c>
    </row>
    <row r="7" spans="1:10" x14ac:dyDescent="0.25">
      <c r="A7" s="32">
        <v>1996</v>
      </c>
      <c r="B7" s="53">
        <f>'Export '!G3</f>
        <v>56.029000000000003</v>
      </c>
      <c r="C7" s="34">
        <v>38068050</v>
      </c>
      <c r="D7" s="57">
        <f t="shared" ref="D7:D26" si="0">(B7*1000/C7)</f>
        <v>1.4718116635866561E-3</v>
      </c>
    </row>
    <row r="8" spans="1:10" x14ac:dyDescent="0.25">
      <c r="A8" s="31">
        <v>1997</v>
      </c>
      <c r="B8" s="53">
        <f>'Export '!G4</f>
        <v>180.17099999999999</v>
      </c>
      <c r="C8" s="33">
        <v>38635691</v>
      </c>
      <c r="D8" s="57">
        <f t="shared" si="0"/>
        <v>4.6633305976072747E-3</v>
      </c>
    </row>
    <row r="9" spans="1:10" x14ac:dyDescent="0.25">
      <c r="A9" s="32">
        <v>1998</v>
      </c>
      <c r="B9" s="53">
        <f>'Export '!G5</f>
        <v>718.53700000000003</v>
      </c>
      <c r="C9" s="34">
        <v>39184456</v>
      </c>
      <c r="D9" s="57">
        <f t="shared" si="0"/>
        <v>1.8337296809734963E-2</v>
      </c>
    </row>
    <row r="10" spans="1:10" x14ac:dyDescent="0.25">
      <c r="A10" s="31">
        <v>1999</v>
      </c>
      <c r="B10" s="53">
        <f>'Export '!G6</f>
        <v>200.77799999999999</v>
      </c>
      <c r="C10" s="33">
        <v>39730798</v>
      </c>
      <c r="D10" s="57">
        <f t="shared" si="0"/>
        <v>5.0534600387336795E-3</v>
      </c>
    </row>
    <row r="11" spans="1:10" x14ac:dyDescent="0.25">
      <c r="A11" s="32">
        <v>2000</v>
      </c>
      <c r="B11" s="53">
        <f>'Export '!G7</f>
        <v>1498.2270000000001</v>
      </c>
      <c r="C11" s="34">
        <v>40295563</v>
      </c>
      <c r="D11" s="57">
        <f t="shared" si="0"/>
        <v>3.7180942229297055E-2</v>
      </c>
    </row>
    <row r="12" spans="1:10" x14ac:dyDescent="0.25">
      <c r="A12" s="31">
        <v>2001</v>
      </c>
      <c r="B12" s="53">
        <f>'Export '!G8</f>
        <v>1396.373</v>
      </c>
      <c r="C12" s="33">
        <v>40813541</v>
      </c>
      <c r="D12" s="57">
        <f t="shared" si="0"/>
        <v>3.4213473415599986E-2</v>
      </c>
    </row>
    <row r="13" spans="1:10" x14ac:dyDescent="0.25">
      <c r="A13" s="32">
        <v>2002</v>
      </c>
      <c r="B13" s="53">
        <f>'Export '!G9</f>
        <v>419.41699999999997</v>
      </c>
      <c r="C13" s="34">
        <v>41328824</v>
      </c>
      <c r="D13" s="57">
        <f t="shared" si="0"/>
        <v>1.0148292629860457E-2</v>
      </c>
    </row>
    <row r="14" spans="1:10" x14ac:dyDescent="0.25">
      <c r="A14" s="31">
        <v>2003</v>
      </c>
      <c r="B14" s="53">
        <f>'Export '!G10</f>
        <v>384.214</v>
      </c>
      <c r="C14" s="33">
        <v>41848959</v>
      </c>
      <c r="D14" s="57">
        <f t="shared" si="0"/>
        <v>9.1809691132340946E-3</v>
      </c>
    </row>
    <row r="15" spans="1:10" x14ac:dyDescent="0.25">
      <c r="A15" s="32">
        <v>2004</v>
      </c>
      <c r="B15" s="53">
        <f>'Export '!G11</f>
        <v>2035.1289999999999</v>
      </c>
      <c r="C15" s="34">
        <v>42368489</v>
      </c>
      <c r="D15" s="57">
        <f t="shared" si="0"/>
        <v>4.803402358767149E-2</v>
      </c>
    </row>
    <row r="16" spans="1:10" x14ac:dyDescent="0.25">
      <c r="A16" s="31">
        <v>2005</v>
      </c>
      <c r="B16" s="53">
        <f>'Export '!G12</f>
        <v>164.38200000000001</v>
      </c>
      <c r="C16" s="33">
        <v>42888592</v>
      </c>
      <c r="D16" s="57">
        <f t="shared" si="0"/>
        <v>3.8327674641312542E-3</v>
      </c>
    </row>
    <row r="17" spans="1:10" x14ac:dyDescent="0.25">
      <c r="A17" s="32">
        <v>2006</v>
      </c>
      <c r="B17" s="53">
        <f>'Export '!G13</f>
        <v>798.99900000000002</v>
      </c>
      <c r="C17" s="34">
        <v>43405956</v>
      </c>
      <c r="D17" s="57">
        <f t="shared" si="0"/>
        <v>1.840758904146703E-2</v>
      </c>
    </row>
    <row r="18" spans="1:10" x14ac:dyDescent="0.25">
      <c r="A18" s="31">
        <v>2007</v>
      </c>
      <c r="B18" s="53">
        <f>'Export '!G14</f>
        <v>658.95399999999995</v>
      </c>
      <c r="C18" s="33">
        <v>43926929</v>
      </c>
      <c r="D18" s="57">
        <f t="shared" si="0"/>
        <v>1.5001139733669977E-2</v>
      </c>
    </row>
    <row r="19" spans="1:10" x14ac:dyDescent="0.25">
      <c r="A19" s="32">
        <v>2008</v>
      </c>
      <c r="B19" s="53">
        <f>'Export '!G15</f>
        <v>676.43299999999999</v>
      </c>
      <c r="C19" s="34">
        <v>44451147</v>
      </c>
      <c r="D19" s="57">
        <f t="shared" si="0"/>
        <v>1.5217447594771852E-2</v>
      </c>
    </row>
    <row r="20" spans="1:10" x14ac:dyDescent="0.25">
      <c r="A20" s="31">
        <v>2009</v>
      </c>
      <c r="B20" s="53">
        <f>'Export '!G16</f>
        <v>523.95899999999995</v>
      </c>
      <c r="C20" s="33">
        <v>44978832</v>
      </c>
      <c r="D20" s="57">
        <f t="shared" si="0"/>
        <v>1.1649013029062204E-2</v>
      </c>
    </row>
    <row r="21" spans="1:10" x14ac:dyDescent="0.25">
      <c r="A21" s="32">
        <v>2010</v>
      </c>
      <c r="B21" s="53">
        <f>'Export '!G17</f>
        <v>1045.2840000000001</v>
      </c>
      <c r="C21" s="34">
        <v>45509584</v>
      </c>
      <c r="D21" s="57">
        <f t="shared" si="0"/>
        <v>2.2968436714341317E-2</v>
      </c>
    </row>
    <row r="22" spans="1:10" x14ac:dyDescent="0.25">
      <c r="A22" s="31">
        <v>2011</v>
      </c>
      <c r="B22" s="53">
        <f>'Export '!G18</f>
        <v>1229.0219999999999</v>
      </c>
      <c r="C22" s="33">
        <v>46044601</v>
      </c>
      <c r="D22" s="57">
        <f t="shared" si="0"/>
        <v>2.6691989360489842E-2</v>
      </c>
    </row>
    <row r="23" spans="1:10" x14ac:dyDescent="0.25">
      <c r="A23" s="32">
        <v>2012</v>
      </c>
      <c r="B23" s="53">
        <f>'Export '!G19</f>
        <v>992.72400000000005</v>
      </c>
      <c r="C23" s="34">
        <v>46581823</v>
      </c>
      <c r="D23" s="57">
        <f t="shared" si="0"/>
        <v>2.1311402947883772E-2</v>
      </c>
    </row>
    <row r="24" spans="1:10" x14ac:dyDescent="0.25">
      <c r="A24" s="31">
        <v>2013</v>
      </c>
      <c r="B24" s="53">
        <f>'Export '!G20</f>
        <v>2874.1280000000002</v>
      </c>
      <c r="C24" s="33">
        <v>47121089</v>
      </c>
      <c r="D24" s="57">
        <f t="shared" si="0"/>
        <v>6.0994515640332508E-2</v>
      </c>
    </row>
    <row r="25" spans="1:10" x14ac:dyDescent="0.25">
      <c r="A25" s="32">
        <v>2014</v>
      </c>
      <c r="B25" s="53">
        <f>'Export '!G21</f>
        <v>3212.1660000000002</v>
      </c>
      <c r="C25" s="34">
        <v>47661787</v>
      </c>
      <c r="D25" s="57">
        <f t="shared" si="0"/>
        <v>6.7394997170374671E-2</v>
      </c>
    </row>
    <row r="26" spans="1:10" x14ac:dyDescent="0.25">
      <c r="A26" s="31">
        <v>2015</v>
      </c>
      <c r="B26" s="53">
        <f>'Export '!G22</f>
        <v>827.68200000000002</v>
      </c>
      <c r="C26" s="33">
        <v>48203405</v>
      </c>
      <c r="D26" s="57">
        <f t="shared" si="0"/>
        <v>1.7170612739909143E-2</v>
      </c>
    </row>
    <row r="27" spans="1:10" x14ac:dyDescent="0.25">
      <c r="A27" t="s">
        <v>39</v>
      </c>
    </row>
    <row r="30" spans="1:10" x14ac:dyDescent="0.25">
      <c r="A30" s="115" t="s">
        <v>13</v>
      </c>
      <c r="B30" s="115"/>
      <c r="C30" s="115"/>
      <c r="D30" s="115"/>
      <c r="F30" s="7" t="s">
        <v>26</v>
      </c>
      <c r="I30" s="1" t="s">
        <v>3</v>
      </c>
      <c r="J30" s="7" t="s">
        <v>27</v>
      </c>
    </row>
    <row r="31" spans="1:10" ht="60" x14ac:dyDescent="0.25">
      <c r="A31" s="65" t="s">
        <v>0</v>
      </c>
      <c r="B31" s="28" t="s">
        <v>14</v>
      </c>
      <c r="C31" s="28" t="s">
        <v>24</v>
      </c>
      <c r="D31" s="28" t="s">
        <v>57</v>
      </c>
    </row>
    <row r="32" spans="1:10" x14ac:dyDescent="0.25">
      <c r="A32" s="31">
        <v>1995</v>
      </c>
      <c r="B32" s="53">
        <f>'Import '!G2</f>
        <v>114248.053</v>
      </c>
      <c r="C32" s="33">
        <v>37472184</v>
      </c>
      <c r="D32" s="56">
        <f>(B32/C32)*1000</f>
        <v>3.048876281136963</v>
      </c>
    </row>
    <row r="33" spans="1:4" x14ac:dyDescent="0.25">
      <c r="A33" s="32">
        <v>1996</v>
      </c>
      <c r="B33" s="53">
        <f>'Import '!G3</f>
        <v>88416.982000000004</v>
      </c>
      <c r="C33" s="34">
        <v>38068050</v>
      </c>
      <c r="D33" s="56">
        <f t="shared" ref="D33:D52" si="1">(B33/C33)*1000</f>
        <v>2.3226033905072625</v>
      </c>
    </row>
    <row r="34" spans="1:4" x14ac:dyDescent="0.25">
      <c r="A34" s="31">
        <v>1997</v>
      </c>
      <c r="B34" s="53">
        <f>'Import '!G4</f>
        <v>98262.157999999996</v>
      </c>
      <c r="C34" s="33">
        <v>38635691</v>
      </c>
      <c r="D34" s="56">
        <f t="shared" si="1"/>
        <v>2.5433001314768773</v>
      </c>
    </row>
    <row r="35" spans="1:4" x14ac:dyDescent="0.25">
      <c r="A35" s="32">
        <v>1998</v>
      </c>
      <c r="B35" s="53">
        <f>'Import '!G5</f>
        <v>75863.896999999997</v>
      </c>
      <c r="C35" s="34">
        <v>39184456</v>
      </c>
      <c r="D35" s="56">
        <f t="shared" si="1"/>
        <v>1.9360712063987822</v>
      </c>
    </row>
    <row r="36" spans="1:4" x14ac:dyDescent="0.25">
      <c r="A36" s="31">
        <v>1999</v>
      </c>
      <c r="B36" s="53">
        <f>'Import '!G6</f>
        <v>42475.792000000001</v>
      </c>
      <c r="C36" s="33">
        <v>39730798</v>
      </c>
      <c r="D36" s="56">
        <f t="shared" si="1"/>
        <v>1.0690898279969108</v>
      </c>
    </row>
    <row r="37" spans="1:4" x14ac:dyDescent="0.25">
      <c r="A37" s="32">
        <v>2000</v>
      </c>
      <c r="B37" s="53">
        <f>'Import '!G7</f>
        <v>52197.966999999997</v>
      </c>
      <c r="C37" s="34">
        <v>40295563</v>
      </c>
      <c r="D37" s="56">
        <f t="shared" si="1"/>
        <v>1.2953775332534749</v>
      </c>
    </row>
    <row r="38" spans="1:4" x14ac:dyDescent="0.25">
      <c r="A38" s="31">
        <v>2001</v>
      </c>
      <c r="B38" s="53">
        <f>'Import '!G8</f>
        <v>61417.896999999997</v>
      </c>
      <c r="C38" s="33">
        <v>40813541</v>
      </c>
      <c r="D38" s="56">
        <f t="shared" si="1"/>
        <v>1.5048411751384179</v>
      </c>
    </row>
    <row r="39" spans="1:4" x14ac:dyDescent="0.25">
      <c r="A39" s="32">
        <v>2002</v>
      </c>
      <c r="B39" s="53">
        <f>'Import '!G9</f>
        <v>73263.286999999997</v>
      </c>
      <c r="C39" s="34">
        <v>41328824</v>
      </c>
      <c r="D39" s="56">
        <f t="shared" si="1"/>
        <v>1.7726922740409936</v>
      </c>
    </row>
    <row r="40" spans="1:4" x14ac:dyDescent="0.25">
      <c r="A40" s="31">
        <v>2003</v>
      </c>
      <c r="B40" s="53">
        <f>'Import '!G10</f>
        <v>61477.868999999999</v>
      </c>
      <c r="C40" s="33">
        <v>41848959</v>
      </c>
      <c r="D40" s="56">
        <f t="shared" si="1"/>
        <v>1.4690417747308839</v>
      </c>
    </row>
    <row r="41" spans="1:4" x14ac:dyDescent="0.25">
      <c r="A41" s="32">
        <v>2004</v>
      </c>
      <c r="B41" s="53">
        <f>'Import '!G11</f>
        <v>111985.363</v>
      </c>
      <c r="C41" s="34">
        <v>42368489</v>
      </c>
      <c r="D41" s="56">
        <f t="shared" si="1"/>
        <v>2.6431285524484953</v>
      </c>
    </row>
    <row r="42" spans="1:4" x14ac:dyDescent="0.25">
      <c r="A42" s="31">
        <v>2005</v>
      </c>
      <c r="B42" s="53">
        <f>'Import '!G12</f>
        <v>113806.625</v>
      </c>
      <c r="C42" s="33">
        <v>42888592</v>
      </c>
      <c r="D42" s="56">
        <f t="shared" si="1"/>
        <v>2.6535407131108433</v>
      </c>
    </row>
    <row r="43" spans="1:4" x14ac:dyDescent="0.25">
      <c r="A43" s="32">
        <v>2006</v>
      </c>
      <c r="B43" s="53">
        <f>'Import '!G13</f>
        <v>150814.48000000001</v>
      </c>
      <c r="C43" s="34">
        <v>43405956</v>
      </c>
      <c r="D43" s="56">
        <f t="shared" si="1"/>
        <v>3.4745111938094397</v>
      </c>
    </row>
    <row r="44" spans="1:4" x14ac:dyDescent="0.25">
      <c r="A44" s="31">
        <v>2007</v>
      </c>
      <c r="B44" s="53">
        <f>'Import '!G14</f>
        <v>220978.56400000001</v>
      </c>
      <c r="C44" s="33">
        <v>43926929</v>
      </c>
      <c r="D44" s="56">
        <f t="shared" si="1"/>
        <v>5.0305944219319318</v>
      </c>
    </row>
    <row r="45" spans="1:4" x14ac:dyDescent="0.25">
      <c r="A45" s="32">
        <v>2008</v>
      </c>
      <c r="B45" s="53">
        <f>'Import '!G15</f>
        <v>270782.12900000002</v>
      </c>
      <c r="C45" s="34">
        <v>44451147</v>
      </c>
      <c r="D45" s="56">
        <f t="shared" si="1"/>
        <v>6.0916792315842834</v>
      </c>
    </row>
    <row r="46" spans="1:4" x14ac:dyDescent="0.25">
      <c r="A46" s="31">
        <v>2009</v>
      </c>
      <c r="B46" s="53">
        <f>'Import '!G16</f>
        <v>203099.9</v>
      </c>
      <c r="C46" s="33">
        <v>44978832</v>
      </c>
      <c r="D46" s="56">
        <f t="shared" si="1"/>
        <v>4.5154551812283614</v>
      </c>
    </row>
    <row r="47" spans="1:4" x14ac:dyDescent="0.25">
      <c r="A47" s="32">
        <v>2010</v>
      </c>
      <c r="B47" s="53">
        <f>'Import '!G17</f>
        <v>288368.34600000002</v>
      </c>
      <c r="C47" s="34">
        <v>45509584</v>
      </c>
      <c r="D47" s="56">
        <f t="shared" si="1"/>
        <v>6.3364311570064018</v>
      </c>
    </row>
    <row r="48" spans="1:4" x14ac:dyDescent="0.25">
      <c r="A48" s="31">
        <v>2011</v>
      </c>
      <c r="B48" s="53">
        <f>'Import '!G18</f>
        <v>472467.609</v>
      </c>
      <c r="C48" s="33">
        <v>46044601</v>
      </c>
      <c r="D48" s="56">
        <f t="shared" si="1"/>
        <v>10.261085963151249</v>
      </c>
    </row>
    <row r="49" spans="1:10" x14ac:dyDescent="0.25">
      <c r="A49" s="32">
        <v>2012</v>
      </c>
      <c r="B49" s="53">
        <f>'Import '!G19</f>
        <v>436667.52</v>
      </c>
      <c r="C49" s="34">
        <v>46581823</v>
      </c>
      <c r="D49" s="56">
        <f t="shared" si="1"/>
        <v>9.3742041826057356</v>
      </c>
    </row>
    <row r="50" spans="1:10" x14ac:dyDescent="0.25">
      <c r="A50" s="31">
        <v>2013</v>
      </c>
      <c r="B50" s="53">
        <f>'Import '!G20</f>
        <v>452905.80300000001</v>
      </c>
      <c r="C50" s="33">
        <v>47121089</v>
      </c>
      <c r="D50" s="56">
        <f t="shared" si="1"/>
        <v>9.6115309007395826</v>
      </c>
    </row>
    <row r="51" spans="1:10" x14ac:dyDescent="0.25">
      <c r="A51" s="32">
        <v>2014</v>
      </c>
      <c r="B51" s="53">
        <f>'Import '!G21</f>
        <v>464247.96100000001</v>
      </c>
      <c r="C51" s="34">
        <v>47661787</v>
      </c>
      <c r="D51" s="56">
        <f t="shared" si="1"/>
        <v>9.7404648508038534</v>
      </c>
    </row>
    <row r="52" spans="1:10" x14ac:dyDescent="0.25">
      <c r="A52" s="31">
        <v>2015</v>
      </c>
      <c r="B52" s="53">
        <f>'Import '!G22</f>
        <v>425892.00300000003</v>
      </c>
      <c r="C52" s="33">
        <v>48203405</v>
      </c>
      <c r="D52" s="56">
        <f t="shared" si="1"/>
        <v>8.8353095180724264</v>
      </c>
    </row>
    <row r="53" spans="1:10" x14ac:dyDescent="0.25">
      <c r="A53" t="s">
        <v>39</v>
      </c>
    </row>
    <row r="55" spans="1:10" x14ac:dyDescent="0.25">
      <c r="A55" s="115" t="s">
        <v>22</v>
      </c>
      <c r="B55" s="115"/>
      <c r="C55" s="115"/>
      <c r="D55" s="115"/>
      <c r="F55" s="7" t="s">
        <v>29</v>
      </c>
      <c r="I55" s="1" t="s">
        <v>3</v>
      </c>
      <c r="J55" s="7" t="s">
        <v>28</v>
      </c>
    </row>
    <row r="56" spans="1:10" ht="75" x14ac:dyDescent="0.25">
      <c r="A56" s="65" t="s">
        <v>0</v>
      </c>
      <c r="B56" s="28" t="s">
        <v>23</v>
      </c>
      <c r="C56" s="28" t="s">
        <v>24</v>
      </c>
      <c r="D56" s="28" t="s">
        <v>58</v>
      </c>
    </row>
    <row r="57" spans="1:10" x14ac:dyDescent="0.25">
      <c r="A57" s="31">
        <v>1995</v>
      </c>
      <c r="B57" s="53">
        <f>B6+B32</f>
        <v>114257.296</v>
      </c>
      <c r="C57" s="33">
        <v>37472184</v>
      </c>
      <c r="D57" s="29">
        <f t="shared" ref="D57:D77" si="2">(B57/C57)*1000</f>
        <v>3.0491229441016836</v>
      </c>
    </row>
    <row r="58" spans="1:10" x14ac:dyDescent="0.25">
      <c r="A58" s="32">
        <v>1996</v>
      </c>
      <c r="B58" s="53">
        <f t="shared" ref="B58:B77" si="3">B7+B33</f>
        <v>88473.010999999999</v>
      </c>
      <c r="C58" s="34">
        <v>38068050</v>
      </c>
      <c r="D58" s="29">
        <f t="shared" si="2"/>
        <v>2.3240752021708491</v>
      </c>
    </row>
    <row r="59" spans="1:10" x14ac:dyDescent="0.25">
      <c r="A59" s="31">
        <v>1997</v>
      </c>
      <c r="B59" s="53">
        <f t="shared" si="3"/>
        <v>98442.328999999998</v>
      </c>
      <c r="C59" s="33">
        <v>38635691</v>
      </c>
      <c r="D59" s="29">
        <f t="shared" si="2"/>
        <v>2.5479634620744847</v>
      </c>
    </row>
    <row r="60" spans="1:10" x14ac:dyDescent="0.25">
      <c r="A60" s="32">
        <v>1998</v>
      </c>
      <c r="B60" s="53">
        <f t="shared" si="3"/>
        <v>76582.433999999994</v>
      </c>
      <c r="C60" s="34">
        <v>39184456</v>
      </c>
      <c r="D60" s="29">
        <f t="shared" si="2"/>
        <v>1.9544085032085168</v>
      </c>
    </row>
    <row r="61" spans="1:10" x14ac:dyDescent="0.25">
      <c r="A61" s="31">
        <v>1999</v>
      </c>
      <c r="B61" s="53">
        <f t="shared" si="3"/>
        <v>42676.57</v>
      </c>
      <c r="C61" s="33">
        <v>39730798</v>
      </c>
      <c r="D61" s="29">
        <f t="shared" si="2"/>
        <v>1.0741432880356443</v>
      </c>
    </row>
    <row r="62" spans="1:10" x14ac:dyDescent="0.25">
      <c r="A62" s="32">
        <v>2000</v>
      </c>
      <c r="B62" s="53">
        <f t="shared" si="3"/>
        <v>53696.193999999996</v>
      </c>
      <c r="C62" s="34">
        <v>40295563</v>
      </c>
      <c r="D62" s="29">
        <f t="shared" si="2"/>
        <v>1.332558475482772</v>
      </c>
    </row>
    <row r="63" spans="1:10" x14ac:dyDescent="0.25">
      <c r="A63" s="31">
        <v>2001</v>
      </c>
      <c r="B63" s="53">
        <f t="shared" si="3"/>
        <v>62814.27</v>
      </c>
      <c r="C63" s="33">
        <v>40813541</v>
      </c>
      <c r="D63" s="29">
        <f t="shared" si="2"/>
        <v>1.5390546485540177</v>
      </c>
    </row>
    <row r="64" spans="1:10" x14ac:dyDescent="0.25">
      <c r="A64" s="32">
        <v>2002</v>
      </c>
      <c r="B64" s="53">
        <f t="shared" si="3"/>
        <v>73682.703999999998</v>
      </c>
      <c r="C64" s="34">
        <v>41328824</v>
      </c>
      <c r="D64" s="29">
        <f t="shared" si="2"/>
        <v>1.782840566670854</v>
      </c>
    </row>
    <row r="65" spans="1:4" x14ac:dyDescent="0.25">
      <c r="A65" s="31">
        <v>2003</v>
      </c>
      <c r="B65" s="53">
        <f t="shared" si="3"/>
        <v>61862.082999999999</v>
      </c>
      <c r="C65" s="33">
        <v>41848959</v>
      </c>
      <c r="D65" s="29">
        <f t="shared" si="2"/>
        <v>1.478222743844118</v>
      </c>
    </row>
    <row r="66" spans="1:4" x14ac:dyDescent="0.25">
      <c r="A66" s="32">
        <v>2004</v>
      </c>
      <c r="B66" s="53">
        <f t="shared" si="3"/>
        <v>114020.492</v>
      </c>
      <c r="C66" s="34">
        <v>42368489</v>
      </c>
      <c r="D66" s="29">
        <f t="shared" si="2"/>
        <v>2.6911625760361666</v>
      </c>
    </row>
    <row r="67" spans="1:4" x14ac:dyDescent="0.25">
      <c r="A67" s="31">
        <v>2005</v>
      </c>
      <c r="B67" s="53">
        <f t="shared" si="3"/>
        <v>113971.007</v>
      </c>
      <c r="C67" s="33">
        <v>42888592</v>
      </c>
      <c r="D67" s="29">
        <f t="shared" si="2"/>
        <v>2.6573734805749742</v>
      </c>
    </row>
    <row r="68" spans="1:4" x14ac:dyDescent="0.25">
      <c r="A68" s="32">
        <v>2006</v>
      </c>
      <c r="B68" s="53">
        <f t="shared" si="3"/>
        <v>151613.47900000002</v>
      </c>
      <c r="C68" s="34">
        <v>43405956</v>
      </c>
      <c r="D68" s="29">
        <f t="shared" si="2"/>
        <v>3.4929187828509067</v>
      </c>
    </row>
    <row r="69" spans="1:4" x14ac:dyDescent="0.25">
      <c r="A69" s="31">
        <v>2007</v>
      </c>
      <c r="B69" s="53">
        <f t="shared" si="3"/>
        <v>221637.51800000001</v>
      </c>
      <c r="C69" s="33">
        <v>43926929</v>
      </c>
      <c r="D69" s="29">
        <f t="shared" si="2"/>
        <v>5.0455955616656016</v>
      </c>
    </row>
    <row r="70" spans="1:4" x14ac:dyDescent="0.25">
      <c r="A70" s="32">
        <v>2008</v>
      </c>
      <c r="B70" s="53">
        <f t="shared" si="3"/>
        <v>271458.56200000003</v>
      </c>
      <c r="C70" s="34">
        <v>44451147</v>
      </c>
      <c r="D70" s="29">
        <f t="shared" si="2"/>
        <v>6.106896679179056</v>
      </c>
    </row>
    <row r="71" spans="1:4" x14ac:dyDescent="0.25">
      <c r="A71" s="31">
        <v>2009</v>
      </c>
      <c r="B71" s="53">
        <f t="shared" si="3"/>
        <v>203623.859</v>
      </c>
      <c r="C71" s="33">
        <v>44978832</v>
      </c>
      <c r="D71" s="29">
        <f t="shared" si="2"/>
        <v>4.5271041942574231</v>
      </c>
    </row>
    <row r="72" spans="1:4" x14ac:dyDescent="0.25">
      <c r="A72" s="32">
        <v>2010</v>
      </c>
      <c r="B72" s="53">
        <f t="shared" si="3"/>
        <v>289413.63</v>
      </c>
      <c r="C72" s="34">
        <v>45509584</v>
      </c>
      <c r="D72" s="29">
        <f t="shared" si="2"/>
        <v>6.3593995937207426</v>
      </c>
    </row>
    <row r="73" spans="1:4" x14ac:dyDescent="0.25">
      <c r="A73" s="31">
        <v>2011</v>
      </c>
      <c r="B73" s="53">
        <f t="shared" si="3"/>
        <v>473696.63099999999</v>
      </c>
      <c r="C73" s="33">
        <v>46044601</v>
      </c>
      <c r="D73" s="29">
        <f t="shared" si="2"/>
        <v>10.287777952511739</v>
      </c>
    </row>
    <row r="74" spans="1:4" x14ac:dyDescent="0.25">
      <c r="A74" s="32">
        <v>2012</v>
      </c>
      <c r="B74" s="53">
        <f t="shared" si="3"/>
        <v>437660.24400000001</v>
      </c>
      <c r="C74" s="34">
        <v>46581823</v>
      </c>
      <c r="D74" s="29">
        <f t="shared" si="2"/>
        <v>9.3955155855536177</v>
      </c>
    </row>
    <row r="75" spans="1:4" x14ac:dyDescent="0.25">
      <c r="A75" s="31">
        <v>2013</v>
      </c>
      <c r="B75" s="53">
        <f t="shared" si="3"/>
        <v>455779.93100000004</v>
      </c>
      <c r="C75" s="33">
        <v>47121089</v>
      </c>
      <c r="D75" s="29">
        <f t="shared" si="2"/>
        <v>9.6725254163799139</v>
      </c>
    </row>
    <row r="76" spans="1:4" x14ac:dyDescent="0.25">
      <c r="A76" s="32">
        <v>2014</v>
      </c>
      <c r="B76" s="53">
        <f t="shared" si="3"/>
        <v>467460.12700000004</v>
      </c>
      <c r="C76" s="34">
        <v>47661787</v>
      </c>
      <c r="D76" s="29">
        <f t="shared" si="2"/>
        <v>9.8078598479742283</v>
      </c>
    </row>
    <row r="77" spans="1:4" x14ac:dyDescent="0.25">
      <c r="A77" s="31">
        <v>2015</v>
      </c>
      <c r="B77" s="53">
        <f t="shared" si="3"/>
        <v>426719.685</v>
      </c>
      <c r="C77" s="33">
        <v>48203405</v>
      </c>
      <c r="D77" s="29">
        <f t="shared" si="2"/>
        <v>8.8524801308123369</v>
      </c>
    </row>
    <row r="78" spans="1:4" x14ac:dyDescent="0.25">
      <c r="A78" t="s">
        <v>39</v>
      </c>
    </row>
    <row r="83" spans="1:10" x14ac:dyDescent="0.25">
      <c r="A83" s="115" t="s">
        <v>317</v>
      </c>
      <c r="B83" s="115"/>
      <c r="C83" s="115"/>
      <c r="D83" s="115"/>
      <c r="F83" s="7" t="s">
        <v>25</v>
      </c>
      <c r="I83" s="1" t="s">
        <v>3</v>
      </c>
      <c r="J83" s="7" t="s">
        <v>318</v>
      </c>
    </row>
    <row r="84" spans="1:10" ht="60" x14ac:dyDescent="0.25">
      <c r="A84" s="65" t="s">
        <v>0</v>
      </c>
      <c r="B84" s="28" t="s">
        <v>1</v>
      </c>
      <c r="C84" s="28" t="s">
        <v>319</v>
      </c>
      <c r="D84" s="28" t="s">
        <v>17</v>
      </c>
    </row>
    <row r="85" spans="1:10" x14ac:dyDescent="0.25">
      <c r="A85" s="31">
        <v>1995</v>
      </c>
      <c r="B85" s="53">
        <f t="shared" ref="B85:B105" si="4">B32</f>
        <v>114248.053</v>
      </c>
      <c r="C85" s="33">
        <f>' Per Cápita 2'!C136</f>
        <v>483927331</v>
      </c>
      <c r="D85" s="29">
        <f>(B85/C85)*1000</f>
        <v>0.23608514270916431</v>
      </c>
    </row>
    <row r="86" spans="1:10" x14ac:dyDescent="0.25">
      <c r="A86" s="32">
        <v>1996</v>
      </c>
      <c r="B86" s="53">
        <f t="shared" si="4"/>
        <v>88416.982000000004</v>
      </c>
      <c r="C86" s="33">
        <f>' Per Cápita 1'!C84</f>
        <v>484581653</v>
      </c>
      <c r="D86" s="29">
        <f t="shared" ref="D86:D105" si="5">(B86/C86)*1000</f>
        <v>0.18246044077942011</v>
      </c>
    </row>
    <row r="87" spans="1:10" x14ac:dyDescent="0.25">
      <c r="A87" s="31">
        <v>1997</v>
      </c>
      <c r="B87" s="53">
        <f t="shared" si="4"/>
        <v>98262.157999999996</v>
      </c>
      <c r="C87" s="33">
        <f>' Per Cápita 1'!C85</f>
        <v>485409098</v>
      </c>
      <c r="D87" s="29">
        <f t="shared" si="5"/>
        <v>0.20243163633492506</v>
      </c>
    </row>
    <row r="88" spans="1:10" x14ac:dyDescent="0.25">
      <c r="A88" s="32">
        <v>1998</v>
      </c>
      <c r="B88" s="53">
        <f t="shared" si="4"/>
        <v>75863.896999999997</v>
      </c>
      <c r="C88" s="33">
        <f>' Per Cápita 1'!C86</f>
        <v>486055038</v>
      </c>
      <c r="D88" s="29">
        <f t="shared" si="5"/>
        <v>0.15608087782026034</v>
      </c>
    </row>
    <row r="89" spans="1:10" x14ac:dyDescent="0.25">
      <c r="A89" s="31">
        <v>1999</v>
      </c>
      <c r="B89" s="53">
        <f t="shared" si="4"/>
        <v>42475.792000000001</v>
      </c>
      <c r="C89" s="33">
        <f>' Per Cápita 1'!C87</f>
        <v>487060355</v>
      </c>
      <c r="D89" s="29">
        <f t="shared" si="5"/>
        <v>8.7208477479141164E-2</v>
      </c>
    </row>
    <row r="90" spans="1:10" x14ac:dyDescent="0.25">
      <c r="A90" s="32">
        <v>2000</v>
      </c>
      <c r="B90" s="53">
        <f t="shared" si="4"/>
        <v>52197.966999999997</v>
      </c>
      <c r="C90" s="33">
        <f>' Per Cápita 1'!C88</f>
        <v>487865459</v>
      </c>
      <c r="D90" s="29">
        <f t="shared" si="5"/>
        <v>0.10699254484421288</v>
      </c>
    </row>
    <row r="91" spans="1:10" x14ac:dyDescent="0.25">
      <c r="A91" s="31">
        <v>2001</v>
      </c>
      <c r="B91" s="53">
        <f t="shared" si="4"/>
        <v>61417.896999999997</v>
      </c>
      <c r="C91" s="33">
        <f>' Per Cápita 1'!C89</f>
        <v>489073595</v>
      </c>
      <c r="D91" s="29">
        <f t="shared" si="5"/>
        <v>0.12558007144098629</v>
      </c>
    </row>
    <row r="92" spans="1:10" x14ac:dyDescent="0.25">
      <c r="A92" s="32">
        <v>2002</v>
      </c>
      <c r="B92" s="53">
        <f t="shared" si="4"/>
        <v>73263.286999999997</v>
      </c>
      <c r="C92" s="33">
        <f>' Per Cápita 1'!C90</f>
        <v>490424475</v>
      </c>
      <c r="D92" s="29">
        <f t="shared" si="5"/>
        <v>0.14938750151080857</v>
      </c>
    </row>
    <row r="93" spans="1:10" x14ac:dyDescent="0.25">
      <c r="A93" s="31">
        <v>2003</v>
      </c>
      <c r="B93" s="53">
        <f t="shared" si="4"/>
        <v>61477.868999999999</v>
      </c>
      <c r="C93" s="33">
        <f>' Per Cápita 1'!C91</f>
        <v>492252932</v>
      </c>
      <c r="D93" s="29">
        <f t="shared" si="5"/>
        <v>0.12489081324557758</v>
      </c>
    </row>
    <row r="94" spans="1:10" x14ac:dyDescent="0.25">
      <c r="A94" s="32">
        <v>2004</v>
      </c>
      <c r="B94" s="53">
        <f t="shared" si="4"/>
        <v>111985.363</v>
      </c>
      <c r="C94" s="33">
        <f>' Per Cápita 1'!C92</f>
        <v>494232263</v>
      </c>
      <c r="D94" s="29">
        <f t="shared" si="5"/>
        <v>0.22658448544060344</v>
      </c>
    </row>
    <row r="95" spans="1:10" x14ac:dyDescent="0.25">
      <c r="A95" s="31">
        <v>2005</v>
      </c>
      <c r="B95" s="53">
        <f t="shared" si="4"/>
        <v>113806.625</v>
      </c>
      <c r="C95" s="33">
        <f>' Per Cápita 1'!C93</f>
        <v>496200867</v>
      </c>
      <c r="D95" s="29">
        <f t="shared" si="5"/>
        <v>0.22935595757433452</v>
      </c>
    </row>
    <row r="96" spans="1:10" x14ac:dyDescent="0.25">
      <c r="A96" s="32">
        <v>2006</v>
      </c>
      <c r="B96" s="53">
        <f t="shared" si="4"/>
        <v>150814.48000000001</v>
      </c>
      <c r="C96" s="33">
        <f>' Per Cápita 1'!C94</f>
        <v>498074489</v>
      </c>
      <c r="D96" s="29">
        <f t="shared" si="5"/>
        <v>0.30279503032326555</v>
      </c>
    </row>
    <row r="97" spans="1:10" x14ac:dyDescent="0.25">
      <c r="A97" s="31">
        <v>2007</v>
      </c>
      <c r="B97" s="53">
        <f t="shared" si="4"/>
        <v>220978.56400000001</v>
      </c>
      <c r="C97" s="33">
        <f>' Per Cápita 1'!C95</f>
        <v>499915977</v>
      </c>
      <c r="D97" s="29">
        <f t="shared" si="5"/>
        <v>0.44203140961025938</v>
      </c>
    </row>
    <row r="98" spans="1:10" x14ac:dyDescent="0.25">
      <c r="A98" s="32">
        <v>2008</v>
      </c>
      <c r="B98" s="53">
        <f t="shared" si="4"/>
        <v>270782.12900000002</v>
      </c>
      <c r="C98" s="33">
        <f>' Per Cápita 1'!C96</f>
        <v>501803925</v>
      </c>
      <c r="D98" s="29">
        <f t="shared" si="5"/>
        <v>0.53961739936569852</v>
      </c>
    </row>
    <row r="99" spans="1:10" x14ac:dyDescent="0.25">
      <c r="A99" s="31">
        <v>2009</v>
      </c>
      <c r="B99" s="53">
        <f t="shared" si="4"/>
        <v>203099.9</v>
      </c>
      <c r="C99" s="33">
        <f>' Per Cápita 1'!C97</f>
        <v>503310374</v>
      </c>
      <c r="D99" s="29">
        <f t="shared" si="5"/>
        <v>0.40352814186182462</v>
      </c>
    </row>
    <row r="100" spans="1:10" x14ac:dyDescent="0.25">
      <c r="A100" s="32">
        <v>2010</v>
      </c>
      <c r="B100" s="53">
        <f t="shared" si="4"/>
        <v>288368.34600000002</v>
      </c>
      <c r="C100" s="33">
        <f>' Per Cápita 1'!C98</f>
        <v>504412209</v>
      </c>
      <c r="D100" s="29">
        <f t="shared" si="5"/>
        <v>0.57169184419959196</v>
      </c>
    </row>
    <row r="101" spans="1:10" x14ac:dyDescent="0.25">
      <c r="A101" s="31">
        <v>2011</v>
      </c>
      <c r="B101" s="53">
        <f t="shared" si="4"/>
        <v>472467.609</v>
      </c>
      <c r="C101" s="33">
        <f>' Per Cápita 1'!C99</f>
        <v>505526581</v>
      </c>
      <c r="D101" s="29">
        <f t="shared" si="5"/>
        <v>0.9346048788678829</v>
      </c>
    </row>
    <row r="102" spans="1:10" x14ac:dyDescent="0.25">
      <c r="A102" s="32">
        <v>2012</v>
      </c>
      <c r="B102" s="53">
        <f t="shared" si="4"/>
        <v>436667.52</v>
      </c>
      <c r="C102" s="33">
        <f>' Per Cápita 1'!C100</f>
        <v>505098575</v>
      </c>
      <c r="D102" s="29">
        <f t="shared" si="5"/>
        <v>0.86451940593972187</v>
      </c>
    </row>
    <row r="103" spans="1:10" x14ac:dyDescent="0.25">
      <c r="A103" s="31">
        <v>2013</v>
      </c>
      <c r="B103" s="53">
        <f t="shared" si="4"/>
        <v>452905.80300000001</v>
      </c>
      <c r="C103" s="33">
        <f>' Per Cápita 1'!C101</f>
        <v>508050888</v>
      </c>
      <c r="D103" s="29">
        <f t="shared" si="5"/>
        <v>0.89145755611788247</v>
      </c>
    </row>
    <row r="104" spans="1:10" x14ac:dyDescent="0.25">
      <c r="A104" s="32">
        <v>2014</v>
      </c>
      <c r="B104" s="53">
        <f t="shared" si="4"/>
        <v>464247.96100000001</v>
      </c>
      <c r="C104" s="33">
        <f>' Per Cápita 1'!C102</f>
        <v>508344735</v>
      </c>
      <c r="D104" s="29">
        <f t="shared" si="5"/>
        <v>0.91325419353462955</v>
      </c>
    </row>
    <row r="105" spans="1:10" x14ac:dyDescent="0.25">
      <c r="A105" s="31">
        <v>2015</v>
      </c>
      <c r="B105" s="53">
        <f t="shared" si="4"/>
        <v>425892.00300000003</v>
      </c>
      <c r="C105" s="33">
        <f>' Per Cápita 1'!C103</f>
        <v>509668361</v>
      </c>
      <c r="D105" s="29">
        <f t="shared" si="5"/>
        <v>0.8356257433056552</v>
      </c>
    </row>
    <row r="106" spans="1:10" x14ac:dyDescent="0.25">
      <c r="A106" t="s">
        <v>34</v>
      </c>
    </row>
    <row r="109" spans="1:10" x14ac:dyDescent="0.25">
      <c r="A109" s="115" t="s">
        <v>320</v>
      </c>
      <c r="B109" s="115"/>
      <c r="C109" s="115"/>
      <c r="D109" s="115"/>
      <c r="F109" s="7" t="s">
        <v>26</v>
      </c>
      <c r="I109" s="1" t="s">
        <v>3</v>
      </c>
      <c r="J109" s="7" t="s">
        <v>321</v>
      </c>
    </row>
    <row r="110" spans="1:10" ht="75" x14ac:dyDescent="0.25">
      <c r="A110" s="65" t="s">
        <v>0</v>
      </c>
      <c r="B110" s="28" t="s">
        <v>329</v>
      </c>
      <c r="C110" s="28" t="s">
        <v>319</v>
      </c>
      <c r="D110" s="28" t="s">
        <v>57</v>
      </c>
    </row>
    <row r="111" spans="1:10" x14ac:dyDescent="0.25">
      <c r="A111" s="31">
        <v>1995</v>
      </c>
      <c r="B111" s="53">
        <f t="shared" ref="B111:B131" si="6">B6</f>
        <v>9.2430000000000003</v>
      </c>
      <c r="C111" s="33">
        <f>C85</f>
        <v>483927331</v>
      </c>
      <c r="D111" s="56">
        <f>(B111*1000/C111)</f>
        <v>1.9099975157220454E-5</v>
      </c>
    </row>
    <row r="112" spans="1:10" x14ac:dyDescent="0.25">
      <c r="A112" s="32">
        <v>1996</v>
      </c>
      <c r="B112" s="53">
        <f t="shared" si="6"/>
        <v>56.029000000000003</v>
      </c>
      <c r="C112" s="33">
        <f t="shared" ref="C112:C131" si="7">C86</f>
        <v>484581653</v>
      </c>
      <c r="D112" s="56">
        <f t="shared" ref="D112:D131" si="8">(B112*1000/C112)</f>
        <v>1.156234447860947E-4</v>
      </c>
    </row>
    <row r="113" spans="1:4" x14ac:dyDescent="0.25">
      <c r="A113" s="31">
        <v>1997</v>
      </c>
      <c r="B113" s="53">
        <f t="shared" si="6"/>
        <v>180.17099999999999</v>
      </c>
      <c r="C113" s="33">
        <f t="shared" si="7"/>
        <v>485409098</v>
      </c>
      <c r="D113" s="56">
        <f t="shared" si="8"/>
        <v>3.7117351269753084E-4</v>
      </c>
    </row>
    <row r="114" spans="1:4" x14ac:dyDescent="0.25">
      <c r="A114" s="32">
        <v>1998</v>
      </c>
      <c r="B114" s="53">
        <f t="shared" si="6"/>
        <v>718.53700000000003</v>
      </c>
      <c r="C114" s="33">
        <f t="shared" si="7"/>
        <v>486055038</v>
      </c>
      <c r="D114" s="56">
        <f t="shared" si="8"/>
        <v>1.4783037800752104E-3</v>
      </c>
    </row>
    <row r="115" spans="1:4" x14ac:dyDescent="0.25">
      <c r="A115" s="31">
        <v>1999</v>
      </c>
      <c r="B115" s="53">
        <f t="shared" si="6"/>
        <v>200.77799999999999</v>
      </c>
      <c r="C115" s="33">
        <f t="shared" si="7"/>
        <v>487060355</v>
      </c>
      <c r="D115" s="56">
        <f t="shared" si="8"/>
        <v>4.1222406615295143E-4</v>
      </c>
    </row>
    <row r="116" spans="1:4" x14ac:dyDescent="0.25">
      <c r="A116" s="32">
        <v>2000</v>
      </c>
      <c r="B116" s="53">
        <f t="shared" si="6"/>
        <v>1498.2270000000001</v>
      </c>
      <c r="C116" s="33">
        <f t="shared" si="7"/>
        <v>487865459</v>
      </c>
      <c r="D116" s="56">
        <f t="shared" si="8"/>
        <v>3.0709839615843761E-3</v>
      </c>
    </row>
    <row r="117" spans="1:4" x14ac:dyDescent="0.25">
      <c r="A117" s="31">
        <v>2001</v>
      </c>
      <c r="B117" s="53">
        <f t="shared" si="6"/>
        <v>1396.373</v>
      </c>
      <c r="C117" s="33">
        <f t="shared" si="7"/>
        <v>489073595</v>
      </c>
      <c r="D117" s="56">
        <f t="shared" si="8"/>
        <v>2.8551388058478192E-3</v>
      </c>
    </row>
    <row r="118" spans="1:4" x14ac:dyDescent="0.25">
      <c r="A118" s="32">
        <v>2002</v>
      </c>
      <c r="B118" s="53">
        <f t="shared" si="6"/>
        <v>419.41699999999997</v>
      </c>
      <c r="C118" s="33">
        <f t="shared" si="7"/>
        <v>490424475</v>
      </c>
      <c r="D118" s="56">
        <f t="shared" si="8"/>
        <v>8.5521221182935456E-4</v>
      </c>
    </row>
    <row r="119" spans="1:4" x14ac:dyDescent="0.25">
      <c r="A119" s="31">
        <v>2003</v>
      </c>
      <c r="B119" s="53">
        <f t="shared" si="6"/>
        <v>384.214</v>
      </c>
      <c r="C119" s="33">
        <f t="shared" si="7"/>
        <v>492252932</v>
      </c>
      <c r="D119" s="56">
        <f t="shared" si="8"/>
        <v>7.8052150637063146E-4</v>
      </c>
    </row>
    <row r="120" spans="1:4" x14ac:dyDescent="0.25">
      <c r="A120" s="32">
        <v>2004</v>
      </c>
      <c r="B120" s="53">
        <f t="shared" si="6"/>
        <v>2035.1289999999999</v>
      </c>
      <c r="C120" s="33">
        <f t="shared" si="7"/>
        <v>494232263</v>
      </c>
      <c r="D120" s="56">
        <f t="shared" si="8"/>
        <v>4.1177582937356721E-3</v>
      </c>
    </row>
    <row r="121" spans="1:4" x14ac:dyDescent="0.25">
      <c r="A121" s="31">
        <v>2005</v>
      </c>
      <c r="B121" s="53">
        <f t="shared" si="6"/>
        <v>164.38200000000001</v>
      </c>
      <c r="C121" s="33">
        <f t="shared" si="7"/>
        <v>496200867</v>
      </c>
      <c r="D121" s="56">
        <f t="shared" si="8"/>
        <v>3.3128116239264854E-4</v>
      </c>
    </row>
    <row r="122" spans="1:4" x14ac:dyDescent="0.25">
      <c r="A122" s="32">
        <v>2006</v>
      </c>
      <c r="B122" s="53">
        <f t="shared" si="6"/>
        <v>798.99900000000002</v>
      </c>
      <c r="C122" s="33">
        <f t="shared" si="7"/>
        <v>498074489</v>
      </c>
      <c r="D122" s="56">
        <f t="shared" si="8"/>
        <v>1.6041757159740819E-3</v>
      </c>
    </row>
    <row r="123" spans="1:4" x14ac:dyDescent="0.25">
      <c r="A123" s="31">
        <v>2007</v>
      </c>
      <c r="B123" s="53">
        <f t="shared" si="6"/>
        <v>658.95399999999995</v>
      </c>
      <c r="C123" s="33">
        <f t="shared" si="7"/>
        <v>499915977</v>
      </c>
      <c r="D123" s="56">
        <f t="shared" si="8"/>
        <v>1.318129506391031E-3</v>
      </c>
    </row>
    <row r="124" spans="1:4" x14ac:dyDescent="0.25">
      <c r="A124" s="32">
        <v>2008</v>
      </c>
      <c r="B124" s="53">
        <f t="shared" si="6"/>
        <v>676.43299999999999</v>
      </c>
      <c r="C124" s="33">
        <f t="shared" si="7"/>
        <v>501803925</v>
      </c>
      <c r="D124" s="56">
        <f t="shared" si="8"/>
        <v>1.3480026087878845E-3</v>
      </c>
    </row>
    <row r="125" spans="1:4" x14ac:dyDescent="0.25">
      <c r="A125" s="31">
        <v>2009</v>
      </c>
      <c r="B125" s="53">
        <f t="shared" si="6"/>
        <v>523.95899999999995</v>
      </c>
      <c r="C125" s="33">
        <f t="shared" si="7"/>
        <v>503310374</v>
      </c>
      <c r="D125" s="56">
        <f t="shared" si="8"/>
        <v>1.0410256316314274E-3</v>
      </c>
    </row>
    <row r="126" spans="1:4" x14ac:dyDescent="0.25">
      <c r="A126" s="32">
        <v>2010</v>
      </c>
      <c r="B126" s="53">
        <f t="shared" si="6"/>
        <v>1045.2840000000001</v>
      </c>
      <c r="C126" s="33">
        <f t="shared" si="7"/>
        <v>504412209</v>
      </c>
      <c r="D126" s="56">
        <f t="shared" si="8"/>
        <v>2.072281323388824E-3</v>
      </c>
    </row>
    <row r="127" spans="1:4" x14ac:dyDescent="0.25">
      <c r="A127" s="31">
        <v>2011</v>
      </c>
      <c r="B127" s="53">
        <f t="shared" si="6"/>
        <v>1229.0219999999999</v>
      </c>
      <c r="C127" s="33">
        <f t="shared" si="7"/>
        <v>505526581</v>
      </c>
      <c r="D127" s="56">
        <f t="shared" si="8"/>
        <v>2.4311718635424235E-3</v>
      </c>
    </row>
    <row r="128" spans="1:4" x14ac:dyDescent="0.25">
      <c r="A128" s="32">
        <v>2012</v>
      </c>
      <c r="B128" s="53">
        <f t="shared" si="6"/>
        <v>992.72400000000005</v>
      </c>
      <c r="C128" s="33">
        <f t="shared" si="7"/>
        <v>505098575</v>
      </c>
      <c r="D128" s="56">
        <f t="shared" si="8"/>
        <v>1.9654064555616694E-3</v>
      </c>
    </row>
    <row r="129" spans="1:10" x14ac:dyDescent="0.25">
      <c r="A129" s="31">
        <v>2013</v>
      </c>
      <c r="B129" s="53">
        <f t="shared" si="6"/>
        <v>2874.1280000000002</v>
      </c>
      <c r="C129" s="33">
        <f t="shared" si="7"/>
        <v>508050888</v>
      </c>
      <c r="D129" s="56">
        <f t="shared" si="8"/>
        <v>5.657165586924434E-3</v>
      </c>
    </row>
    <row r="130" spans="1:10" x14ac:dyDescent="0.25">
      <c r="A130" s="32">
        <v>2014</v>
      </c>
      <c r="B130" s="53">
        <f t="shared" si="6"/>
        <v>3212.1660000000002</v>
      </c>
      <c r="C130" s="33">
        <f t="shared" si="7"/>
        <v>508344735</v>
      </c>
      <c r="D130" s="56">
        <f t="shared" si="8"/>
        <v>6.3188733527455533E-3</v>
      </c>
    </row>
    <row r="131" spans="1:10" x14ac:dyDescent="0.25">
      <c r="A131" s="31">
        <v>2015</v>
      </c>
      <c r="B131" s="53">
        <f t="shared" si="6"/>
        <v>827.68200000000002</v>
      </c>
      <c r="C131" s="33">
        <f t="shared" si="7"/>
        <v>509668361</v>
      </c>
      <c r="D131" s="56">
        <f t="shared" si="8"/>
        <v>1.6239619001972932E-3</v>
      </c>
    </row>
    <row r="132" spans="1:10" x14ac:dyDescent="0.25">
      <c r="A132" t="s">
        <v>34</v>
      </c>
    </row>
    <row r="134" spans="1:10" x14ac:dyDescent="0.25">
      <c r="A134" s="115" t="s">
        <v>323</v>
      </c>
      <c r="B134" s="115"/>
      <c r="C134" s="115"/>
      <c r="D134" s="115"/>
      <c r="F134" s="7" t="s">
        <v>29</v>
      </c>
      <c r="I134" s="1" t="s">
        <v>3</v>
      </c>
      <c r="J134" s="7" t="s">
        <v>324</v>
      </c>
    </row>
    <row r="135" spans="1:10" ht="75" x14ac:dyDescent="0.25">
      <c r="A135" s="65" t="s">
        <v>0</v>
      </c>
      <c r="B135" s="28" t="s">
        <v>325</v>
      </c>
      <c r="C135" s="28" t="s">
        <v>319</v>
      </c>
      <c r="D135" s="28" t="s">
        <v>58</v>
      </c>
    </row>
    <row r="136" spans="1:10" x14ac:dyDescent="0.25">
      <c r="A136" s="31">
        <v>1995</v>
      </c>
      <c r="B136" s="59">
        <f t="shared" ref="B136:B156" si="9">B57</f>
        <v>114257.296</v>
      </c>
      <c r="C136" s="33">
        <f>C111</f>
        <v>483927331</v>
      </c>
      <c r="D136" s="56">
        <f>(B136/C136)*1000</f>
        <v>0.23610424268432156</v>
      </c>
    </row>
    <row r="137" spans="1:10" x14ac:dyDescent="0.25">
      <c r="A137" s="32">
        <v>1996</v>
      </c>
      <c r="B137" s="59">
        <f t="shared" si="9"/>
        <v>88473.010999999999</v>
      </c>
      <c r="C137" s="33">
        <f t="shared" ref="C137:C156" si="10">C112</f>
        <v>484581653</v>
      </c>
      <c r="D137" s="56">
        <f t="shared" ref="D137:D156" si="11">(B137/C137)*1000</f>
        <v>0.18257606422420619</v>
      </c>
    </row>
    <row r="138" spans="1:10" x14ac:dyDescent="0.25">
      <c r="A138" s="31">
        <v>1997</v>
      </c>
      <c r="B138" s="59">
        <f t="shared" si="9"/>
        <v>98442.328999999998</v>
      </c>
      <c r="C138" s="33">
        <f t="shared" si="10"/>
        <v>485409098</v>
      </c>
      <c r="D138" s="56">
        <f t="shared" si="11"/>
        <v>0.20280280984762258</v>
      </c>
    </row>
    <row r="139" spans="1:10" x14ac:dyDescent="0.25">
      <c r="A139" s="32">
        <v>1998</v>
      </c>
      <c r="B139" s="59">
        <f t="shared" si="9"/>
        <v>76582.433999999994</v>
      </c>
      <c r="C139" s="33">
        <f t="shared" si="10"/>
        <v>486055038</v>
      </c>
      <c r="D139" s="56">
        <f t="shared" si="11"/>
        <v>0.15755918160033552</v>
      </c>
    </row>
    <row r="140" spans="1:10" x14ac:dyDescent="0.25">
      <c r="A140" s="31">
        <v>1999</v>
      </c>
      <c r="B140" s="59">
        <f t="shared" si="9"/>
        <v>42676.57</v>
      </c>
      <c r="C140" s="33">
        <f t="shared" si="10"/>
        <v>487060355</v>
      </c>
      <c r="D140" s="56">
        <f t="shared" si="11"/>
        <v>8.7620701545294111E-2</v>
      </c>
    </row>
    <row r="141" spans="1:10" x14ac:dyDescent="0.25">
      <c r="A141" s="32">
        <v>2000</v>
      </c>
      <c r="B141" s="59">
        <f t="shared" si="9"/>
        <v>53696.193999999996</v>
      </c>
      <c r="C141" s="33">
        <f t="shared" si="10"/>
        <v>487865459</v>
      </c>
      <c r="D141" s="56">
        <f t="shared" si="11"/>
        <v>0.11006352880579726</v>
      </c>
    </row>
    <row r="142" spans="1:10" x14ac:dyDescent="0.25">
      <c r="A142" s="31">
        <v>2001</v>
      </c>
      <c r="B142" s="59">
        <f t="shared" si="9"/>
        <v>62814.27</v>
      </c>
      <c r="C142" s="33">
        <f t="shared" si="10"/>
        <v>489073595</v>
      </c>
      <c r="D142" s="56">
        <f t="shared" si="11"/>
        <v>0.1284352102468341</v>
      </c>
    </row>
    <row r="143" spans="1:10" x14ac:dyDescent="0.25">
      <c r="A143" s="32">
        <v>2002</v>
      </c>
      <c r="B143" s="59">
        <f t="shared" si="9"/>
        <v>73682.703999999998</v>
      </c>
      <c r="C143" s="33">
        <f t="shared" si="10"/>
        <v>490424475</v>
      </c>
      <c r="D143" s="56">
        <f t="shared" si="11"/>
        <v>0.15024271372263792</v>
      </c>
    </row>
    <row r="144" spans="1:10" x14ac:dyDescent="0.25">
      <c r="A144" s="31">
        <v>2003</v>
      </c>
      <c r="B144" s="59">
        <f t="shared" si="9"/>
        <v>61862.082999999999</v>
      </c>
      <c r="C144" s="33">
        <f t="shared" si="10"/>
        <v>492252932</v>
      </c>
      <c r="D144" s="56">
        <f t="shared" si="11"/>
        <v>0.12567133475194822</v>
      </c>
    </row>
    <row r="145" spans="1:4" x14ac:dyDescent="0.25">
      <c r="A145" s="32">
        <v>2004</v>
      </c>
      <c r="B145" s="59">
        <f t="shared" si="9"/>
        <v>114020.492</v>
      </c>
      <c r="C145" s="33">
        <f t="shared" si="10"/>
        <v>494232263</v>
      </c>
      <c r="D145" s="56">
        <f t="shared" si="11"/>
        <v>0.23070224373433915</v>
      </c>
    </row>
    <row r="146" spans="1:4" x14ac:dyDescent="0.25">
      <c r="A146" s="31">
        <v>2005</v>
      </c>
      <c r="B146" s="59">
        <f t="shared" si="9"/>
        <v>113971.007</v>
      </c>
      <c r="C146" s="33">
        <f t="shared" si="10"/>
        <v>496200867</v>
      </c>
      <c r="D146" s="56">
        <f t="shared" si="11"/>
        <v>0.22968723873672714</v>
      </c>
    </row>
    <row r="147" spans="1:4" x14ac:dyDescent="0.25">
      <c r="A147" s="32">
        <v>2006</v>
      </c>
      <c r="B147" s="59">
        <f t="shared" si="9"/>
        <v>151613.47900000002</v>
      </c>
      <c r="C147" s="33">
        <f t="shared" si="10"/>
        <v>498074489</v>
      </c>
      <c r="D147" s="56">
        <f t="shared" si="11"/>
        <v>0.30439920603923964</v>
      </c>
    </row>
    <row r="148" spans="1:4" x14ac:dyDescent="0.25">
      <c r="A148" s="31">
        <v>2007</v>
      </c>
      <c r="B148" s="59">
        <f t="shared" si="9"/>
        <v>221637.51800000001</v>
      </c>
      <c r="C148" s="33">
        <f t="shared" si="10"/>
        <v>499915977</v>
      </c>
      <c r="D148" s="56">
        <f t="shared" si="11"/>
        <v>0.44334953911665043</v>
      </c>
    </row>
    <row r="149" spans="1:4" x14ac:dyDescent="0.25">
      <c r="A149" s="32">
        <v>2008</v>
      </c>
      <c r="B149" s="59">
        <f t="shared" si="9"/>
        <v>271458.56200000003</v>
      </c>
      <c r="C149" s="33">
        <f t="shared" si="10"/>
        <v>501803925</v>
      </c>
      <c r="D149" s="56">
        <f t="shared" si="11"/>
        <v>0.54096540197448639</v>
      </c>
    </row>
    <row r="150" spans="1:4" x14ac:dyDescent="0.25">
      <c r="A150" s="31">
        <v>2009</v>
      </c>
      <c r="B150" s="59">
        <f t="shared" si="9"/>
        <v>203623.859</v>
      </c>
      <c r="C150" s="33">
        <f t="shared" si="10"/>
        <v>503310374</v>
      </c>
      <c r="D150" s="56">
        <f t="shared" si="11"/>
        <v>0.40456916749345601</v>
      </c>
    </row>
    <row r="151" spans="1:4" x14ac:dyDescent="0.25">
      <c r="A151" s="32">
        <v>2010</v>
      </c>
      <c r="B151" s="59">
        <f t="shared" si="9"/>
        <v>289413.63</v>
      </c>
      <c r="C151" s="33">
        <f t="shared" si="10"/>
        <v>504412209</v>
      </c>
      <c r="D151" s="56">
        <f t="shared" si="11"/>
        <v>0.57376412552298073</v>
      </c>
    </row>
    <row r="152" spans="1:4" x14ac:dyDescent="0.25">
      <c r="A152" s="31">
        <v>2011</v>
      </c>
      <c r="B152" s="59">
        <f t="shared" si="9"/>
        <v>473696.63099999999</v>
      </c>
      <c r="C152" s="33">
        <f t="shared" si="10"/>
        <v>505526581</v>
      </c>
      <c r="D152" s="56">
        <f t="shared" si="11"/>
        <v>0.93703605073142526</v>
      </c>
    </row>
    <row r="153" spans="1:4" x14ac:dyDescent="0.25">
      <c r="A153" s="32">
        <v>2012</v>
      </c>
      <c r="B153" s="59">
        <f t="shared" si="9"/>
        <v>437660.24400000001</v>
      </c>
      <c r="C153" s="33">
        <f t="shared" si="10"/>
        <v>505098575</v>
      </c>
      <c r="D153" s="56">
        <f t="shared" si="11"/>
        <v>0.86648481239528352</v>
      </c>
    </row>
    <row r="154" spans="1:4" x14ac:dyDescent="0.25">
      <c r="A154" s="31">
        <v>2013</v>
      </c>
      <c r="B154" s="59">
        <f t="shared" si="9"/>
        <v>455779.93100000004</v>
      </c>
      <c r="C154" s="33">
        <f t="shared" si="10"/>
        <v>508050888</v>
      </c>
      <c r="D154" s="56">
        <f t="shared" si="11"/>
        <v>0.89711472170480699</v>
      </c>
    </row>
    <row r="155" spans="1:4" x14ac:dyDescent="0.25">
      <c r="A155" s="32">
        <v>2014</v>
      </c>
      <c r="B155" s="59">
        <f t="shared" si="9"/>
        <v>467460.12700000004</v>
      </c>
      <c r="C155" s="33">
        <f t="shared" si="10"/>
        <v>508344735</v>
      </c>
      <c r="D155" s="56">
        <f t="shared" si="11"/>
        <v>0.91957306688737517</v>
      </c>
    </row>
    <row r="156" spans="1:4" x14ac:dyDescent="0.25">
      <c r="A156" s="31">
        <v>2015</v>
      </c>
      <c r="B156" s="59">
        <f t="shared" si="9"/>
        <v>426719.685</v>
      </c>
      <c r="C156" s="33">
        <f t="shared" si="10"/>
        <v>509668361</v>
      </c>
      <c r="D156" s="56">
        <f t="shared" si="11"/>
        <v>0.83724970520585251</v>
      </c>
    </row>
    <row r="157" spans="1:4" x14ac:dyDescent="0.25">
      <c r="A157" t="s">
        <v>34</v>
      </c>
    </row>
  </sheetData>
  <mergeCells count="6">
    <mergeCell ref="A134:D134"/>
    <mergeCell ref="A4:D4"/>
    <mergeCell ref="A30:D30"/>
    <mergeCell ref="A55:D55"/>
    <mergeCell ref="A83:D83"/>
    <mergeCell ref="A109:D109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7"/>
  <sheetViews>
    <sheetView topLeftCell="A82" zoomScale="80" zoomScaleNormal="80" workbookViewId="0">
      <selection activeCell="M27" sqref="M27"/>
    </sheetView>
  </sheetViews>
  <sheetFormatPr baseColWidth="10" defaultRowHeight="15" x14ac:dyDescent="0.25"/>
  <cols>
    <col min="2" max="2" width="15.7109375" customWidth="1"/>
    <col min="4" max="4" width="15" customWidth="1"/>
    <col min="9" max="9" width="2.85546875" customWidth="1"/>
    <col min="10" max="10" width="3.42578125" customWidth="1"/>
    <col min="11" max="11" width="13" bestFit="1" customWidth="1"/>
  </cols>
  <sheetData>
    <row r="1" spans="1:10" x14ac:dyDescent="0.25">
      <c r="A1" s="7" t="s">
        <v>11</v>
      </c>
    </row>
    <row r="4" spans="1:10" x14ac:dyDescent="0.25">
      <c r="A4" s="115" t="s">
        <v>12</v>
      </c>
      <c r="B4" s="115"/>
      <c r="C4" s="115"/>
      <c r="D4" s="115"/>
      <c r="F4" s="7" t="s">
        <v>25</v>
      </c>
      <c r="I4" s="1" t="s">
        <v>3</v>
      </c>
      <c r="J4" s="7" t="s">
        <v>315</v>
      </c>
    </row>
    <row r="5" spans="1:10" ht="75" x14ac:dyDescent="0.25">
      <c r="A5" s="66" t="s">
        <v>0</v>
      </c>
      <c r="B5" s="28" t="s">
        <v>328</v>
      </c>
      <c r="C5" s="28" t="s">
        <v>24</v>
      </c>
      <c r="D5" s="28" t="s">
        <v>17</v>
      </c>
    </row>
    <row r="6" spans="1:10" x14ac:dyDescent="0.25">
      <c r="A6" s="31">
        <v>1995</v>
      </c>
      <c r="B6" s="53">
        <f>'Export '!I2</f>
        <v>6652.7979999999998</v>
      </c>
      <c r="C6" s="33">
        <v>37472184</v>
      </c>
      <c r="D6" s="29">
        <f>(B6*1000/C6)</f>
        <v>0.17753963846889736</v>
      </c>
    </row>
    <row r="7" spans="1:10" x14ac:dyDescent="0.25">
      <c r="A7" s="32">
        <v>1996</v>
      </c>
      <c r="B7" s="53">
        <f>'Export '!I3</f>
        <v>7933.3050000000003</v>
      </c>
      <c r="C7" s="34">
        <v>38068050</v>
      </c>
      <c r="D7" s="29">
        <f t="shared" ref="D7:D26" si="0">(B7*1000/C7)</f>
        <v>0.20839798728855299</v>
      </c>
    </row>
    <row r="8" spans="1:10" x14ac:dyDescent="0.25">
      <c r="A8" s="31">
        <v>1997</v>
      </c>
      <c r="B8" s="53">
        <f>'Export '!I4</f>
        <v>4839.9639999999999</v>
      </c>
      <c r="C8" s="33">
        <v>38635691</v>
      </c>
      <c r="D8" s="29">
        <f t="shared" si="0"/>
        <v>0.12527183737958769</v>
      </c>
    </row>
    <row r="9" spans="1:10" x14ac:dyDescent="0.25">
      <c r="A9" s="32">
        <v>1998</v>
      </c>
      <c r="B9" s="53">
        <f>'Export '!I5</f>
        <v>3460.326</v>
      </c>
      <c r="C9" s="34">
        <v>39184456</v>
      </c>
      <c r="D9" s="29">
        <f t="shared" si="0"/>
        <v>8.8308639527878097E-2</v>
      </c>
    </row>
    <row r="10" spans="1:10" x14ac:dyDescent="0.25">
      <c r="A10" s="31">
        <v>1999</v>
      </c>
      <c r="B10" s="53">
        <f>'Export '!I6</f>
        <v>3341.8330000000001</v>
      </c>
      <c r="C10" s="33">
        <v>39730798</v>
      </c>
      <c r="D10" s="29">
        <f t="shared" si="0"/>
        <v>8.4111902308128816E-2</v>
      </c>
    </row>
    <row r="11" spans="1:10" x14ac:dyDescent="0.25">
      <c r="A11" s="32">
        <v>2000</v>
      </c>
      <c r="B11" s="53">
        <f>'Export '!I7</f>
        <v>3557.63</v>
      </c>
      <c r="C11" s="34">
        <v>40295563</v>
      </c>
      <c r="D11" s="29">
        <f t="shared" si="0"/>
        <v>8.8288380534601293E-2</v>
      </c>
    </row>
    <row r="12" spans="1:10" x14ac:dyDescent="0.25">
      <c r="A12" s="31">
        <v>2001</v>
      </c>
      <c r="B12" s="53">
        <f>'Export '!I8</f>
        <v>5844.46</v>
      </c>
      <c r="C12" s="33">
        <v>40813541</v>
      </c>
      <c r="D12" s="29">
        <f t="shared" si="0"/>
        <v>0.14319904269026792</v>
      </c>
    </row>
    <row r="13" spans="1:10" x14ac:dyDescent="0.25">
      <c r="A13" s="32">
        <v>2002</v>
      </c>
      <c r="B13" s="53">
        <f>'Export '!I9</f>
        <v>5635.2960000000003</v>
      </c>
      <c r="C13" s="34">
        <v>41328824</v>
      </c>
      <c r="D13" s="29">
        <f t="shared" si="0"/>
        <v>0.13635268208938151</v>
      </c>
    </row>
    <row r="14" spans="1:10" x14ac:dyDescent="0.25">
      <c r="A14" s="31">
        <v>2003</v>
      </c>
      <c r="B14" s="53">
        <f>'Export '!I10</f>
        <v>7848.4229999999998</v>
      </c>
      <c r="C14" s="33">
        <v>41848959</v>
      </c>
      <c r="D14" s="29">
        <f t="shared" si="0"/>
        <v>0.18754165426193756</v>
      </c>
    </row>
    <row r="15" spans="1:10" x14ac:dyDescent="0.25">
      <c r="A15" s="32">
        <v>2004</v>
      </c>
      <c r="B15" s="53">
        <f>'Export '!I11</f>
        <v>10463.759</v>
      </c>
      <c r="C15" s="34">
        <v>42368489</v>
      </c>
      <c r="D15" s="29">
        <f t="shared" si="0"/>
        <v>0.24697031324388274</v>
      </c>
    </row>
    <row r="16" spans="1:10" x14ac:dyDescent="0.25">
      <c r="A16" s="31">
        <v>2005</v>
      </c>
      <c r="B16" s="53">
        <f>'Export '!I12</f>
        <v>9063.0540000000001</v>
      </c>
      <c r="C16" s="33">
        <v>42888592</v>
      </c>
      <c r="D16" s="29">
        <f t="shared" si="0"/>
        <v>0.21131619335976337</v>
      </c>
    </row>
    <row r="17" spans="1:10" x14ac:dyDescent="0.25">
      <c r="A17" s="32">
        <v>2006</v>
      </c>
      <c r="B17" s="53">
        <f>'Export '!I13</f>
        <v>10684.534</v>
      </c>
      <c r="C17" s="34">
        <v>43405956</v>
      </c>
      <c r="D17" s="29">
        <f t="shared" si="0"/>
        <v>0.24615363845459365</v>
      </c>
    </row>
    <row r="18" spans="1:10" x14ac:dyDescent="0.25">
      <c r="A18" s="31">
        <v>2007</v>
      </c>
      <c r="B18" s="53">
        <f>'Export '!I14</f>
        <v>35292.389000000003</v>
      </c>
      <c r="C18" s="33">
        <v>43926929</v>
      </c>
      <c r="D18" s="29">
        <f t="shared" si="0"/>
        <v>0.80343401652321289</v>
      </c>
    </row>
    <row r="19" spans="1:10" x14ac:dyDescent="0.25">
      <c r="A19" s="32">
        <v>2008</v>
      </c>
      <c r="B19" s="53">
        <f>'Export '!I15</f>
        <v>17113.844000000001</v>
      </c>
      <c r="C19" s="34">
        <v>44451147</v>
      </c>
      <c r="D19" s="29">
        <f t="shared" si="0"/>
        <v>0.38500342859544207</v>
      </c>
    </row>
    <row r="20" spans="1:10" x14ac:dyDescent="0.25">
      <c r="A20" s="31">
        <v>2009</v>
      </c>
      <c r="B20" s="53">
        <f>'Export '!I16</f>
        <v>15250.745000000001</v>
      </c>
      <c r="C20" s="33">
        <v>44978832</v>
      </c>
      <c r="D20" s="29">
        <f t="shared" si="0"/>
        <v>0.33906494059249914</v>
      </c>
    </row>
    <row r="21" spans="1:10" x14ac:dyDescent="0.25">
      <c r="A21" s="32">
        <v>2010</v>
      </c>
      <c r="B21" s="53">
        <f>'Export '!I17</f>
        <v>22275.545999999998</v>
      </c>
      <c r="C21" s="34">
        <v>45509584</v>
      </c>
      <c r="D21" s="29">
        <f t="shared" si="0"/>
        <v>0.48946933902977446</v>
      </c>
    </row>
    <row r="22" spans="1:10" x14ac:dyDescent="0.25">
      <c r="A22" s="31">
        <v>2011</v>
      </c>
      <c r="B22" s="53">
        <f>'Export '!I18</f>
        <v>30953.641</v>
      </c>
      <c r="C22" s="33">
        <v>46044601</v>
      </c>
      <c r="D22" s="29">
        <f t="shared" si="0"/>
        <v>0.67225343097228707</v>
      </c>
    </row>
    <row r="23" spans="1:10" x14ac:dyDescent="0.25">
      <c r="A23" s="32">
        <v>2012</v>
      </c>
      <c r="B23" s="53">
        <f>'Export '!I19</f>
        <v>16732.21</v>
      </c>
      <c r="C23" s="34">
        <v>46581823</v>
      </c>
      <c r="D23" s="29">
        <f t="shared" si="0"/>
        <v>0.35920041171424311</v>
      </c>
    </row>
    <row r="24" spans="1:10" x14ac:dyDescent="0.25">
      <c r="A24" s="31">
        <v>2013</v>
      </c>
      <c r="B24" s="53">
        <f>'Export '!I20</f>
        <v>24794.51</v>
      </c>
      <c r="C24" s="33">
        <v>47121089</v>
      </c>
      <c r="D24" s="29">
        <f t="shared" si="0"/>
        <v>0.52618711761945913</v>
      </c>
    </row>
    <row r="25" spans="1:10" x14ac:dyDescent="0.25">
      <c r="A25" s="32">
        <v>2014</v>
      </c>
      <c r="B25" s="53">
        <f>'Export '!I21</f>
        <v>30447.823</v>
      </c>
      <c r="C25" s="34">
        <v>47661787</v>
      </c>
      <c r="D25" s="29">
        <f t="shared" si="0"/>
        <v>0.63883091500534794</v>
      </c>
    </row>
    <row r="26" spans="1:10" x14ac:dyDescent="0.25">
      <c r="A26" s="31">
        <v>2015</v>
      </c>
      <c r="B26" s="53">
        <f>'Export '!I22</f>
        <v>15049.880999999999</v>
      </c>
      <c r="C26" s="33">
        <v>48203405</v>
      </c>
      <c r="D26" s="29">
        <f t="shared" si="0"/>
        <v>0.3122161390880997</v>
      </c>
    </row>
    <row r="27" spans="1:10" x14ac:dyDescent="0.25">
      <c r="A27" t="s">
        <v>39</v>
      </c>
    </row>
    <row r="30" spans="1:10" x14ac:dyDescent="0.25">
      <c r="A30" s="115" t="s">
        <v>13</v>
      </c>
      <c r="B30" s="115"/>
      <c r="C30" s="115"/>
      <c r="D30" s="115"/>
      <c r="F30" s="7" t="s">
        <v>26</v>
      </c>
      <c r="I30" s="1" t="s">
        <v>3</v>
      </c>
      <c r="J30" s="7" t="s">
        <v>27</v>
      </c>
    </row>
    <row r="31" spans="1:10" ht="60" x14ac:dyDescent="0.25">
      <c r="A31" s="66" t="s">
        <v>0</v>
      </c>
      <c r="B31" s="28" t="s">
        <v>14</v>
      </c>
      <c r="C31" s="28" t="s">
        <v>24</v>
      </c>
      <c r="D31" s="28" t="s">
        <v>57</v>
      </c>
    </row>
    <row r="32" spans="1:10" x14ac:dyDescent="0.25">
      <c r="A32" s="31">
        <v>1995</v>
      </c>
      <c r="B32" s="53">
        <f>'Import '!H2</f>
        <v>302871.62300000002</v>
      </c>
      <c r="C32" s="33">
        <v>37472184</v>
      </c>
      <c r="D32" s="29">
        <f>(B32/C32)*1000</f>
        <v>8.0825719418969548</v>
      </c>
    </row>
    <row r="33" spans="1:4" x14ac:dyDescent="0.25">
      <c r="A33" s="32">
        <v>1996</v>
      </c>
      <c r="B33" s="53">
        <f>'Import '!H3</f>
        <v>283007.29800000001</v>
      </c>
      <c r="C33" s="34">
        <v>38068050</v>
      </c>
      <c r="D33" s="29">
        <f t="shared" ref="D33:D52" si="1">(B33/C33)*1000</f>
        <v>7.4342473018712543</v>
      </c>
    </row>
    <row r="34" spans="1:4" x14ac:dyDescent="0.25">
      <c r="A34" s="31">
        <v>1997</v>
      </c>
      <c r="B34" s="53">
        <f>'Import '!H4</f>
        <v>317216.50400000002</v>
      </c>
      <c r="C34" s="33">
        <v>38635691</v>
      </c>
      <c r="D34" s="29">
        <f t="shared" si="1"/>
        <v>8.2104524544416719</v>
      </c>
    </row>
    <row r="35" spans="1:4" x14ac:dyDescent="0.25">
      <c r="A35" s="32">
        <v>1998</v>
      </c>
      <c r="B35" s="53">
        <f>'Import '!H5</f>
        <v>329014.745</v>
      </c>
      <c r="C35" s="34">
        <v>39184456</v>
      </c>
      <c r="D35" s="29">
        <f t="shared" si="1"/>
        <v>8.3965627849982134</v>
      </c>
    </row>
    <row r="36" spans="1:4" x14ac:dyDescent="0.25">
      <c r="A36" s="31">
        <v>1999</v>
      </c>
      <c r="B36" s="53">
        <f>'Import '!H6</f>
        <v>277341.48300000001</v>
      </c>
      <c r="C36" s="33">
        <v>39730798</v>
      </c>
      <c r="D36" s="29">
        <f t="shared" si="1"/>
        <v>6.9805162987161751</v>
      </c>
    </row>
    <row r="37" spans="1:4" x14ac:dyDescent="0.25">
      <c r="A37" s="32">
        <v>2000</v>
      </c>
      <c r="B37" s="53">
        <f>'Import '!H7</f>
        <v>302180.99099999998</v>
      </c>
      <c r="C37" s="34">
        <v>40295563</v>
      </c>
      <c r="D37" s="29">
        <f t="shared" si="1"/>
        <v>7.4991132646539764</v>
      </c>
    </row>
    <row r="38" spans="1:4" x14ac:dyDescent="0.25">
      <c r="A38" s="31">
        <v>2001</v>
      </c>
      <c r="B38" s="53">
        <f>'Import '!H8</f>
        <v>315588.55200000003</v>
      </c>
      <c r="C38" s="33">
        <v>40813541</v>
      </c>
      <c r="D38" s="29">
        <f t="shared" si="1"/>
        <v>7.7324472287273487</v>
      </c>
    </row>
    <row r="39" spans="1:4" x14ac:dyDescent="0.25">
      <c r="A39" s="32">
        <v>2002</v>
      </c>
      <c r="B39" s="53">
        <f>'Import '!H9</f>
        <v>328709.47399999999</v>
      </c>
      <c r="C39" s="34">
        <v>41328824</v>
      </c>
      <c r="D39" s="29">
        <f t="shared" si="1"/>
        <v>7.9535162674844067</v>
      </c>
    </row>
    <row r="40" spans="1:4" x14ac:dyDescent="0.25">
      <c r="A40" s="31">
        <v>2003</v>
      </c>
      <c r="B40" s="53">
        <f>'Import '!H10</f>
        <v>361232.11599999998</v>
      </c>
      <c r="C40" s="33">
        <v>41848959</v>
      </c>
      <c r="D40" s="29">
        <f t="shared" si="1"/>
        <v>8.6318064924864668</v>
      </c>
    </row>
    <row r="41" spans="1:4" x14ac:dyDescent="0.25">
      <c r="A41" s="32">
        <v>2004</v>
      </c>
      <c r="B41" s="53">
        <f>'Import '!H11</f>
        <v>384994.19699999999</v>
      </c>
      <c r="C41" s="34">
        <v>42368489</v>
      </c>
      <c r="D41" s="29">
        <f t="shared" si="1"/>
        <v>9.0868049837698965</v>
      </c>
    </row>
    <row r="42" spans="1:4" x14ac:dyDescent="0.25">
      <c r="A42" s="31">
        <v>2005</v>
      </c>
      <c r="B42" s="53">
        <f>'Import '!H12</f>
        <v>443304.34399999998</v>
      </c>
      <c r="C42" s="33">
        <v>42888592</v>
      </c>
      <c r="D42" s="29">
        <f t="shared" si="1"/>
        <v>10.336183197620477</v>
      </c>
    </row>
    <row r="43" spans="1:4" x14ac:dyDescent="0.25">
      <c r="A43" s="32">
        <v>2006</v>
      </c>
      <c r="B43" s="53">
        <f>'Import '!H13</f>
        <v>499360.815</v>
      </c>
      <c r="C43" s="34">
        <v>43405956</v>
      </c>
      <c r="D43" s="29">
        <f t="shared" si="1"/>
        <v>11.504430751392736</v>
      </c>
    </row>
    <row r="44" spans="1:4" x14ac:dyDescent="0.25">
      <c r="A44" s="31">
        <v>2007</v>
      </c>
      <c r="B44" s="53">
        <f>'Import '!H14</f>
        <v>576622.16599999997</v>
      </c>
      <c r="C44" s="33">
        <v>43926929</v>
      </c>
      <c r="D44" s="29">
        <f t="shared" si="1"/>
        <v>13.126849045149502</v>
      </c>
    </row>
    <row r="45" spans="1:4" x14ac:dyDescent="0.25">
      <c r="A45" s="32">
        <v>2008</v>
      </c>
      <c r="B45" s="53">
        <f>'Import '!H15</f>
        <v>685641.28099999996</v>
      </c>
      <c r="C45" s="34">
        <v>44451147</v>
      </c>
      <c r="D45" s="29">
        <f t="shared" si="1"/>
        <v>15.424602676731828</v>
      </c>
    </row>
    <row r="46" spans="1:4" x14ac:dyDescent="0.25">
      <c r="A46" s="31">
        <v>2009</v>
      </c>
      <c r="B46" s="53">
        <f>'Import '!H16</f>
        <v>630402.30900000001</v>
      </c>
      <c r="C46" s="33">
        <v>44978832</v>
      </c>
      <c r="D46" s="29">
        <f t="shared" si="1"/>
        <v>14.015533106773427</v>
      </c>
    </row>
    <row r="47" spans="1:4" x14ac:dyDescent="0.25">
      <c r="A47" s="32">
        <v>2010</v>
      </c>
      <c r="B47" s="53">
        <f>'Import '!H17</f>
        <v>712300.69400000002</v>
      </c>
      <c r="C47" s="34">
        <v>45509584</v>
      </c>
      <c r="D47" s="29">
        <f t="shared" si="1"/>
        <v>15.651663482575451</v>
      </c>
    </row>
    <row r="48" spans="1:4" x14ac:dyDescent="0.25">
      <c r="A48" s="31">
        <v>2011</v>
      </c>
      <c r="B48" s="53">
        <f>'Import '!H18</f>
        <v>889768.01300000004</v>
      </c>
      <c r="C48" s="33">
        <v>46044601</v>
      </c>
      <c r="D48" s="29">
        <f t="shared" si="1"/>
        <v>19.324046547824359</v>
      </c>
    </row>
    <row r="49" spans="1:10" x14ac:dyDescent="0.25">
      <c r="A49" s="32">
        <v>2012</v>
      </c>
      <c r="B49" s="53">
        <f>'Import '!H19</f>
        <v>970939.78099999996</v>
      </c>
      <c r="C49" s="34">
        <v>46581823</v>
      </c>
      <c r="D49" s="29">
        <f t="shared" si="1"/>
        <v>20.843748021626372</v>
      </c>
    </row>
    <row r="50" spans="1:10" x14ac:dyDescent="0.25">
      <c r="A50" s="31">
        <v>2013</v>
      </c>
      <c r="B50" s="53">
        <f>'Import '!H20</f>
        <v>892658.83799999999</v>
      </c>
      <c r="C50" s="33">
        <v>47121089</v>
      </c>
      <c r="D50" s="29">
        <f t="shared" si="1"/>
        <v>18.943934805920975</v>
      </c>
    </row>
    <row r="51" spans="1:10" x14ac:dyDescent="0.25">
      <c r="A51" s="32">
        <v>2014</v>
      </c>
      <c r="B51" s="53">
        <f>'Import '!H21</f>
        <v>901300.53300000005</v>
      </c>
      <c r="C51" s="34">
        <v>47661787</v>
      </c>
      <c r="D51" s="29">
        <f t="shared" si="1"/>
        <v>18.910338653479361</v>
      </c>
    </row>
    <row r="52" spans="1:10" x14ac:dyDescent="0.25">
      <c r="A52" s="31">
        <v>2015</v>
      </c>
      <c r="B52" s="53">
        <f>'Import '!H22</f>
        <v>894314.37600000005</v>
      </c>
      <c r="C52" s="33">
        <v>48203405</v>
      </c>
      <c r="D52" s="29">
        <f t="shared" si="1"/>
        <v>18.552929528526047</v>
      </c>
    </row>
    <row r="53" spans="1:10" x14ac:dyDescent="0.25">
      <c r="A53" t="s">
        <v>39</v>
      </c>
    </row>
    <row r="55" spans="1:10" x14ac:dyDescent="0.25">
      <c r="A55" s="115" t="s">
        <v>22</v>
      </c>
      <c r="B55" s="115"/>
      <c r="C55" s="115"/>
      <c r="D55" s="115"/>
      <c r="F55" s="7" t="s">
        <v>29</v>
      </c>
      <c r="I55" s="1" t="s">
        <v>3</v>
      </c>
      <c r="J55" s="7" t="s">
        <v>28</v>
      </c>
    </row>
    <row r="56" spans="1:10" ht="75" x14ac:dyDescent="0.25">
      <c r="A56" s="66" t="s">
        <v>0</v>
      </c>
      <c r="B56" s="28" t="s">
        <v>23</v>
      </c>
      <c r="C56" s="28" t="s">
        <v>24</v>
      </c>
      <c r="D56" s="28" t="s">
        <v>58</v>
      </c>
    </row>
    <row r="57" spans="1:10" x14ac:dyDescent="0.25">
      <c r="A57" s="31">
        <v>1995</v>
      </c>
      <c r="B57" s="53">
        <f>B6+B32</f>
        <v>309524.42100000003</v>
      </c>
      <c r="C57" s="33">
        <v>37472184</v>
      </c>
      <c r="D57" s="29">
        <f>(B57/C57)*1000</f>
        <v>8.2601115803658534</v>
      </c>
    </row>
    <row r="58" spans="1:10" x14ac:dyDescent="0.25">
      <c r="A58" s="32">
        <v>1996</v>
      </c>
      <c r="B58" s="53">
        <f t="shared" ref="B58:B77" si="2">B7+B33</f>
        <v>290940.603</v>
      </c>
      <c r="C58" s="34">
        <v>38068050</v>
      </c>
      <c r="D58" s="29">
        <f t="shared" ref="D58:D77" si="3">(B58/C58)*1000</f>
        <v>7.6426452891598071</v>
      </c>
    </row>
    <row r="59" spans="1:10" x14ac:dyDescent="0.25">
      <c r="A59" s="31">
        <v>1997</v>
      </c>
      <c r="B59" s="53">
        <f t="shared" si="2"/>
        <v>322056.46799999999</v>
      </c>
      <c r="C59" s="33">
        <v>38635691</v>
      </c>
      <c r="D59" s="29">
        <f t="shared" si="3"/>
        <v>8.3357242918212595</v>
      </c>
    </row>
    <row r="60" spans="1:10" x14ac:dyDescent="0.25">
      <c r="A60" s="32">
        <v>1998</v>
      </c>
      <c r="B60" s="53">
        <f t="shared" si="2"/>
        <v>332475.071</v>
      </c>
      <c r="C60" s="34">
        <v>39184456</v>
      </c>
      <c r="D60" s="29">
        <f t="shared" si="3"/>
        <v>8.4848714245260926</v>
      </c>
    </row>
    <row r="61" spans="1:10" x14ac:dyDescent="0.25">
      <c r="A61" s="31">
        <v>1999</v>
      </c>
      <c r="B61" s="53">
        <f t="shared" si="2"/>
        <v>280683.31599999999</v>
      </c>
      <c r="C61" s="33">
        <v>39730798</v>
      </c>
      <c r="D61" s="29">
        <f t="shared" si="3"/>
        <v>7.0646282010243029</v>
      </c>
    </row>
    <row r="62" spans="1:10" x14ac:dyDescent="0.25">
      <c r="A62" s="32">
        <v>2000</v>
      </c>
      <c r="B62" s="53">
        <f t="shared" si="2"/>
        <v>305738.62099999998</v>
      </c>
      <c r="C62" s="34">
        <v>40295563</v>
      </c>
      <c r="D62" s="29">
        <f t="shared" si="3"/>
        <v>7.587401645188578</v>
      </c>
    </row>
    <row r="63" spans="1:10" x14ac:dyDescent="0.25">
      <c r="A63" s="31">
        <v>2001</v>
      </c>
      <c r="B63" s="53">
        <f t="shared" si="2"/>
        <v>321433.01200000005</v>
      </c>
      <c r="C63" s="33">
        <v>40813541</v>
      </c>
      <c r="D63" s="29">
        <f t="shared" si="3"/>
        <v>7.8756462714176179</v>
      </c>
    </row>
    <row r="64" spans="1:10" x14ac:dyDescent="0.25">
      <c r="A64" s="32">
        <v>2002</v>
      </c>
      <c r="B64" s="53">
        <f t="shared" si="2"/>
        <v>334344.76999999996</v>
      </c>
      <c r="C64" s="34">
        <v>41328824</v>
      </c>
      <c r="D64" s="29">
        <f t="shared" si="3"/>
        <v>8.0898689495737877</v>
      </c>
    </row>
    <row r="65" spans="1:4" x14ac:dyDescent="0.25">
      <c r="A65" s="31">
        <v>2003</v>
      </c>
      <c r="B65" s="53">
        <f t="shared" si="2"/>
        <v>369080.53899999999</v>
      </c>
      <c r="C65" s="33">
        <v>41848959</v>
      </c>
      <c r="D65" s="29">
        <f t="shared" si="3"/>
        <v>8.8193481467484052</v>
      </c>
    </row>
    <row r="66" spans="1:4" x14ac:dyDescent="0.25">
      <c r="A66" s="32">
        <v>2004</v>
      </c>
      <c r="B66" s="53">
        <f t="shared" si="2"/>
        <v>395457.95600000001</v>
      </c>
      <c r="C66" s="34">
        <v>42368489</v>
      </c>
      <c r="D66" s="29">
        <f t="shared" si="3"/>
        <v>9.3337752970137782</v>
      </c>
    </row>
    <row r="67" spans="1:4" x14ac:dyDescent="0.25">
      <c r="A67" s="31">
        <v>2005</v>
      </c>
      <c r="B67" s="53">
        <f t="shared" si="2"/>
        <v>452367.39799999999</v>
      </c>
      <c r="C67" s="33">
        <v>42888592</v>
      </c>
      <c r="D67" s="29">
        <f t="shared" si="3"/>
        <v>10.54749939098024</v>
      </c>
    </row>
    <row r="68" spans="1:4" x14ac:dyDescent="0.25">
      <c r="A68" s="32">
        <v>2006</v>
      </c>
      <c r="B68" s="53">
        <f t="shared" si="2"/>
        <v>510045.34899999999</v>
      </c>
      <c r="C68" s="34">
        <v>43405956</v>
      </c>
      <c r="D68" s="29">
        <f t="shared" si="3"/>
        <v>11.750584389847328</v>
      </c>
    </row>
    <row r="69" spans="1:4" x14ac:dyDescent="0.25">
      <c r="A69" s="31">
        <v>2007</v>
      </c>
      <c r="B69" s="53">
        <f t="shared" si="2"/>
        <v>611914.55499999993</v>
      </c>
      <c r="C69" s="33">
        <v>43926929</v>
      </c>
      <c r="D69" s="29">
        <f t="shared" si="3"/>
        <v>13.930283061672714</v>
      </c>
    </row>
    <row r="70" spans="1:4" x14ac:dyDescent="0.25">
      <c r="A70" s="32">
        <v>2008</v>
      </c>
      <c r="B70" s="53">
        <f t="shared" si="2"/>
        <v>702755.125</v>
      </c>
      <c r="C70" s="34">
        <v>44451147</v>
      </c>
      <c r="D70" s="29">
        <f t="shared" si="3"/>
        <v>15.809606105327271</v>
      </c>
    </row>
    <row r="71" spans="1:4" x14ac:dyDescent="0.25">
      <c r="A71" s="31">
        <v>2009</v>
      </c>
      <c r="B71" s="53">
        <f t="shared" si="2"/>
        <v>645653.054</v>
      </c>
      <c r="C71" s="33">
        <v>44978832</v>
      </c>
      <c r="D71" s="29">
        <f t="shared" si="3"/>
        <v>14.354598047365926</v>
      </c>
    </row>
    <row r="72" spans="1:4" x14ac:dyDescent="0.25">
      <c r="A72" s="32">
        <v>2010</v>
      </c>
      <c r="B72" s="53">
        <f t="shared" si="2"/>
        <v>734576.24</v>
      </c>
      <c r="C72" s="34">
        <v>45509584</v>
      </c>
      <c r="D72" s="29">
        <f t="shared" si="3"/>
        <v>16.141132821605225</v>
      </c>
    </row>
    <row r="73" spans="1:4" x14ac:dyDescent="0.25">
      <c r="A73" s="31">
        <v>2011</v>
      </c>
      <c r="B73" s="53">
        <f t="shared" si="2"/>
        <v>920721.65399999998</v>
      </c>
      <c r="C73" s="33">
        <v>46044601</v>
      </c>
      <c r="D73" s="29">
        <f t="shared" si="3"/>
        <v>19.996299978796646</v>
      </c>
    </row>
    <row r="74" spans="1:4" x14ac:dyDescent="0.25">
      <c r="A74" s="32">
        <v>2012</v>
      </c>
      <c r="B74" s="53">
        <f t="shared" si="2"/>
        <v>987671.99099999992</v>
      </c>
      <c r="C74" s="34">
        <v>46581823</v>
      </c>
      <c r="D74" s="29">
        <f t="shared" si="3"/>
        <v>21.202948433340616</v>
      </c>
    </row>
    <row r="75" spans="1:4" x14ac:dyDescent="0.25">
      <c r="A75" s="31">
        <v>2013</v>
      </c>
      <c r="B75" s="53">
        <f t="shared" si="2"/>
        <v>917453.348</v>
      </c>
      <c r="C75" s="33">
        <v>47121089</v>
      </c>
      <c r="D75" s="29">
        <f t="shared" si="3"/>
        <v>19.470121923540436</v>
      </c>
    </row>
    <row r="76" spans="1:4" x14ac:dyDescent="0.25">
      <c r="A76" s="32">
        <v>2014</v>
      </c>
      <c r="B76" s="53">
        <f t="shared" si="2"/>
        <v>931748.35600000003</v>
      </c>
      <c r="C76" s="34">
        <v>47661787</v>
      </c>
      <c r="D76" s="29">
        <f t="shared" si="3"/>
        <v>19.549169568484707</v>
      </c>
    </row>
    <row r="77" spans="1:4" x14ac:dyDescent="0.25">
      <c r="A77" s="31">
        <v>2015</v>
      </c>
      <c r="B77" s="53">
        <f t="shared" si="2"/>
        <v>909364.2570000001</v>
      </c>
      <c r="C77" s="33">
        <v>48203405</v>
      </c>
      <c r="D77" s="29">
        <f t="shared" si="3"/>
        <v>18.865145667614147</v>
      </c>
    </row>
    <row r="78" spans="1:4" x14ac:dyDescent="0.25">
      <c r="A78" t="s">
        <v>39</v>
      </c>
    </row>
    <row r="83" spans="1:10" x14ac:dyDescent="0.25">
      <c r="A83" s="115" t="s">
        <v>317</v>
      </c>
      <c r="B83" s="115"/>
      <c r="C83" s="115"/>
      <c r="D83" s="115"/>
      <c r="F83" s="7" t="s">
        <v>25</v>
      </c>
      <c r="I83" s="1" t="s">
        <v>3</v>
      </c>
      <c r="J83" s="7" t="s">
        <v>318</v>
      </c>
    </row>
    <row r="84" spans="1:10" ht="60" x14ac:dyDescent="0.25">
      <c r="A84" s="66" t="s">
        <v>0</v>
      </c>
      <c r="B84" s="28" t="s">
        <v>1</v>
      </c>
      <c r="C84" s="28" t="s">
        <v>319</v>
      </c>
      <c r="D84" s="28" t="s">
        <v>17</v>
      </c>
    </row>
    <row r="85" spans="1:10" x14ac:dyDescent="0.25">
      <c r="A85" s="31">
        <v>1995</v>
      </c>
      <c r="B85" s="53">
        <f>B32</f>
        <v>302871.62300000002</v>
      </c>
      <c r="C85" s="33">
        <f>' Per Cápita 2'!C136</f>
        <v>483927331</v>
      </c>
      <c r="D85" s="52">
        <f>(B85/C85)*1000</f>
        <v>0.62586178460749109</v>
      </c>
    </row>
    <row r="86" spans="1:10" x14ac:dyDescent="0.25">
      <c r="A86" s="32">
        <v>1996</v>
      </c>
      <c r="B86" s="53">
        <f t="shared" ref="B86:B105" si="4">B33</f>
        <v>283007.29800000001</v>
      </c>
      <c r="C86" s="33">
        <f>' Per Cápita 1'!C84</f>
        <v>484581653</v>
      </c>
      <c r="D86" s="52">
        <f t="shared" ref="D86:D105" si="5">(B86/C86)*1000</f>
        <v>0.58402396427501568</v>
      </c>
    </row>
    <row r="87" spans="1:10" x14ac:dyDescent="0.25">
      <c r="A87" s="31">
        <v>1997</v>
      </c>
      <c r="B87" s="53">
        <f t="shared" si="4"/>
        <v>317216.50400000002</v>
      </c>
      <c r="C87" s="33">
        <f>' Per Cápita 1'!C85</f>
        <v>485409098</v>
      </c>
      <c r="D87" s="52">
        <f t="shared" si="5"/>
        <v>0.65350341661704903</v>
      </c>
    </row>
    <row r="88" spans="1:10" x14ac:dyDescent="0.25">
      <c r="A88" s="32">
        <v>1998</v>
      </c>
      <c r="B88" s="53">
        <f t="shared" si="4"/>
        <v>329014.745</v>
      </c>
      <c r="C88" s="33">
        <f>' Per Cápita 1'!C86</f>
        <v>486055038</v>
      </c>
      <c r="D88" s="52">
        <f t="shared" si="5"/>
        <v>0.67690841422777315</v>
      </c>
    </row>
    <row r="89" spans="1:10" x14ac:dyDescent="0.25">
      <c r="A89" s="31">
        <v>1999</v>
      </c>
      <c r="B89" s="53">
        <f t="shared" si="4"/>
        <v>277341.48300000001</v>
      </c>
      <c r="C89" s="33">
        <f>' Per Cápita 1'!C87</f>
        <v>487060355</v>
      </c>
      <c r="D89" s="52">
        <f t="shared" si="5"/>
        <v>0.56941912876485301</v>
      </c>
    </row>
    <row r="90" spans="1:10" x14ac:dyDescent="0.25">
      <c r="A90" s="32">
        <v>2000</v>
      </c>
      <c r="B90" s="53">
        <f t="shared" si="4"/>
        <v>302180.99099999998</v>
      </c>
      <c r="C90" s="33">
        <f>' Per Cápita 1'!C88</f>
        <v>487865459</v>
      </c>
      <c r="D90" s="52">
        <f t="shared" si="5"/>
        <v>0.61939410840725251</v>
      </c>
    </row>
    <row r="91" spans="1:10" x14ac:dyDescent="0.25">
      <c r="A91" s="31">
        <v>2001</v>
      </c>
      <c r="B91" s="53">
        <f t="shared" si="4"/>
        <v>315588.55200000003</v>
      </c>
      <c r="C91" s="33">
        <f>' Per Cápita 1'!C89</f>
        <v>489073595</v>
      </c>
      <c r="D91" s="52">
        <f t="shared" si="5"/>
        <v>0.64527824692723401</v>
      </c>
    </row>
    <row r="92" spans="1:10" x14ac:dyDescent="0.25">
      <c r="A92" s="32">
        <v>2002</v>
      </c>
      <c r="B92" s="53">
        <f t="shared" si="4"/>
        <v>328709.47399999999</v>
      </c>
      <c r="C92" s="33">
        <f>' Per Cápita 1'!C90</f>
        <v>490424475</v>
      </c>
      <c r="D92" s="52">
        <f t="shared" si="5"/>
        <v>0.67025503570147071</v>
      </c>
    </row>
    <row r="93" spans="1:10" x14ac:dyDescent="0.25">
      <c r="A93" s="31">
        <v>2003</v>
      </c>
      <c r="B93" s="53">
        <f t="shared" si="4"/>
        <v>361232.11599999998</v>
      </c>
      <c r="C93" s="33">
        <f>' Per Cápita 1'!C91</f>
        <v>492252932</v>
      </c>
      <c r="D93" s="52">
        <f t="shared" si="5"/>
        <v>0.73383436139695757</v>
      </c>
    </row>
    <row r="94" spans="1:10" x14ac:dyDescent="0.25">
      <c r="A94" s="32">
        <v>2004</v>
      </c>
      <c r="B94" s="53">
        <f t="shared" si="4"/>
        <v>384994.19699999999</v>
      </c>
      <c r="C94" s="33">
        <f>' Per Cápita 1'!C92</f>
        <v>494232263</v>
      </c>
      <c r="D94" s="52">
        <f t="shared" si="5"/>
        <v>0.77897423098823471</v>
      </c>
    </row>
    <row r="95" spans="1:10" x14ac:dyDescent="0.25">
      <c r="A95" s="31">
        <v>2005</v>
      </c>
      <c r="B95" s="53">
        <f t="shared" si="4"/>
        <v>443304.34399999998</v>
      </c>
      <c r="C95" s="33">
        <f>' Per Cápita 1'!C93</f>
        <v>496200867</v>
      </c>
      <c r="D95" s="52">
        <f t="shared" si="5"/>
        <v>0.8933969557130983</v>
      </c>
    </row>
    <row r="96" spans="1:10" x14ac:dyDescent="0.25">
      <c r="A96" s="32">
        <v>2006</v>
      </c>
      <c r="B96" s="53">
        <f t="shared" si="4"/>
        <v>499360.815</v>
      </c>
      <c r="C96" s="33">
        <f>' Per Cápita 1'!C94</f>
        <v>498074489</v>
      </c>
      <c r="D96" s="52">
        <f t="shared" si="5"/>
        <v>1.0025825976403302</v>
      </c>
    </row>
    <row r="97" spans="1:10" x14ac:dyDescent="0.25">
      <c r="A97" s="31">
        <v>2007</v>
      </c>
      <c r="B97" s="53">
        <f t="shared" si="4"/>
        <v>576622.16599999997</v>
      </c>
      <c r="C97" s="33">
        <f>' Per Cápita 1'!C95</f>
        <v>499915977</v>
      </c>
      <c r="D97" s="52">
        <f t="shared" si="5"/>
        <v>1.1534381626694838</v>
      </c>
    </row>
    <row r="98" spans="1:10" x14ac:dyDescent="0.25">
      <c r="A98" s="32">
        <v>2008</v>
      </c>
      <c r="B98" s="53">
        <f t="shared" si="4"/>
        <v>685641.28099999996</v>
      </c>
      <c r="C98" s="33">
        <f>' Per Cápita 1'!C96</f>
        <v>501803925</v>
      </c>
      <c r="D98" s="52">
        <f t="shared" si="5"/>
        <v>1.3663529654535882</v>
      </c>
    </row>
    <row r="99" spans="1:10" x14ac:dyDescent="0.25">
      <c r="A99" s="31">
        <v>2009</v>
      </c>
      <c r="B99" s="53">
        <f t="shared" si="4"/>
        <v>630402.30900000001</v>
      </c>
      <c r="C99" s="33">
        <f>' Per Cápita 1'!C97</f>
        <v>503310374</v>
      </c>
      <c r="D99" s="52">
        <f t="shared" si="5"/>
        <v>1.2525120513411074</v>
      </c>
    </row>
    <row r="100" spans="1:10" x14ac:dyDescent="0.25">
      <c r="A100" s="32">
        <v>2010</v>
      </c>
      <c r="B100" s="53">
        <f t="shared" si="4"/>
        <v>712300.69400000002</v>
      </c>
      <c r="C100" s="33">
        <f>' Per Cápita 1'!C98</f>
        <v>504412209</v>
      </c>
      <c r="D100" s="52">
        <f t="shared" si="5"/>
        <v>1.4121400737149883</v>
      </c>
    </row>
    <row r="101" spans="1:10" x14ac:dyDescent="0.25">
      <c r="A101" s="31">
        <v>2011</v>
      </c>
      <c r="B101" s="53">
        <f t="shared" si="4"/>
        <v>889768.01300000004</v>
      </c>
      <c r="C101" s="33">
        <f>' Per Cápita 1'!C99</f>
        <v>505526581</v>
      </c>
      <c r="D101" s="52">
        <f t="shared" si="5"/>
        <v>1.7600815593908405</v>
      </c>
    </row>
    <row r="102" spans="1:10" x14ac:dyDescent="0.25">
      <c r="A102" s="32">
        <v>2012</v>
      </c>
      <c r="B102" s="53">
        <f t="shared" si="4"/>
        <v>970939.78099999996</v>
      </c>
      <c r="C102" s="33">
        <f>' Per Cápita 1'!C100</f>
        <v>505098575</v>
      </c>
      <c r="D102" s="52">
        <f t="shared" si="5"/>
        <v>1.9222778068617594</v>
      </c>
    </row>
    <row r="103" spans="1:10" x14ac:dyDescent="0.25">
      <c r="A103" s="31">
        <v>2013</v>
      </c>
      <c r="B103" s="53">
        <f t="shared" si="4"/>
        <v>892658.83799999999</v>
      </c>
      <c r="C103" s="33">
        <f>' Per Cápita 1'!C101</f>
        <v>508050888</v>
      </c>
      <c r="D103" s="52">
        <f t="shared" si="5"/>
        <v>1.7570264299980911</v>
      </c>
    </row>
    <row r="104" spans="1:10" x14ac:dyDescent="0.25">
      <c r="A104" s="32">
        <v>2014</v>
      </c>
      <c r="B104" s="53">
        <f t="shared" si="4"/>
        <v>901300.53300000005</v>
      </c>
      <c r="C104" s="33">
        <f>' Per Cápita 1'!C102</f>
        <v>508344735</v>
      </c>
      <c r="D104" s="52">
        <f t="shared" si="5"/>
        <v>1.773010461099789</v>
      </c>
    </row>
    <row r="105" spans="1:10" x14ac:dyDescent="0.25">
      <c r="A105" s="31">
        <v>2015</v>
      </c>
      <c r="B105" s="53">
        <f t="shared" si="4"/>
        <v>894314.37600000005</v>
      </c>
      <c r="C105" s="33">
        <f>' Per Cápita 1'!C103</f>
        <v>509668361</v>
      </c>
      <c r="D105" s="52">
        <f t="shared" si="5"/>
        <v>1.7546986323524212</v>
      </c>
    </row>
    <row r="106" spans="1:10" x14ac:dyDescent="0.25">
      <c r="A106" t="s">
        <v>34</v>
      </c>
    </row>
    <row r="109" spans="1:10" x14ac:dyDescent="0.25">
      <c r="A109" s="115" t="s">
        <v>320</v>
      </c>
      <c r="B109" s="115"/>
      <c r="C109" s="115"/>
      <c r="D109" s="115"/>
      <c r="F109" s="7" t="s">
        <v>26</v>
      </c>
      <c r="I109" s="1" t="s">
        <v>3</v>
      </c>
      <c r="J109" s="7" t="s">
        <v>321</v>
      </c>
    </row>
    <row r="110" spans="1:10" ht="75" x14ac:dyDescent="0.25">
      <c r="A110" s="66" t="s">
        <v>0</v>
      </c>
      <c r="B110" s="28" t="s">
        <v>329</v>
      </c>
      <c r="C110" s="28" t="s">
        <v>319</v>
      </c>
      <c r="D110" s="28" t="s">
        <v>57</v>
      </c>
    </row>
    <row r="111" spans="1:10" x14ac:dyDescent="0.25">
      <c r="A111" s="31">
        <v>1995</v>
      </c>
      <c r="B111" s="53">
        <f t="shared" ref="B111:B131" si="6">B6</f>
        <v>6652.7979999999998</v>
      </c>
      <c r="C111" s="33">
        <f>C85</f>
        <v>483927331</v>
      </c>
      <c r="D111" s="56">
        <f>(B111*1000/C111)</f>
        <v>1.3747514500271117E-2</v>
      </c>
    </row>
    <row r="112" spans="1:10" x14ac:dyDescent="0.25">
      <c r="A112" s="32">
        <v>1996</v>
      </c>
      <c r="B112" s="53">
        <f t="shared" si="6"/>
        <v>7933.3050000000003</v>
      </c>
      <c r="C112" s="33">
        <f t="shared" ref="C112:C131" si="7">C86</f>
        <v>484581653</v>
      </c>
      <c r="D112" s="56">
        <f t="shared" ref="D112:D131" si="8">(B112*1000/C112)</f>
        <v>1.637145143833995E-2</v>
      </c>
    </row>
    <row r="113" spans="1:4" x14ac:dyDescent="0.25">
      <c r="A113" s="31">
        <v>1997</v>
      </c>
      <c r="B113" s="53">
        <f t="shared" si="6"/>
        <v>4839.9639999999999</v>
      </c>
      <c r="C113" s="33">
        <f t="shared" si="7"/>
        <v>485409098</v>
      </c>
      <c r="D113" s="56">
        <f t="shared" si="8"/>
        <v>9.9708967548028937E-3</v>
      </c>
    </row>
    <row r="114" spans="1:4" x14ac:dyDescent="0.25">
      <c r="A114" s="32">
        <v>1998</v>
      </c>
      <c r="B114" s="53">
        <f t="shared" si="6"/>
        <v>3460.326</v>
      </c>
      <c r="C114" s="33">
        <f t="shared" si="7"/>
        <v>486055038</v>
      </c>
      <c r="D114" s="56">
        <f t="shared" si="8"/>
        <v>7.1192061175590574E-3</v>
      </c>
    </row>
    <row r="115" spans="1:4" x14ac:dyDescent="0.25">
      <c r="A115" s="31">
        <v>1999</v>
      </c>
      <c r="B115" s="53">
        <f t="shared" si="6"/>
        <v>3341.8330000000001</v>
      </c>
      <c r="C115" s="33">
        <f t="shared" si="7"/>
        <v>487060355</v>
      </c>
      <c r="D115" s="56">
        <f t="shared" si="8"/>
        <v>6.8612297545752824E-3</v>
      </c>
    </row>
    <row r="116" spans="1:4" x14ac:dyDescent="0.25">
      <c r="A116" s="32">
        <v>2000</v>
      </c>
      <c r="B116" s="53">
        <f t="shared" si="6"/>
        <v>3557.63</v>
      </c>
      <c r="C116" s="33">
        <f t="shared" si="7"/>
        <v>487865459</v>
      </c>
      <c r="D116" s="56">
        <f t="shared" si="8"/>
        <v>7.2922358702996433E-3</v>
      </c>
    </row>
    <row r="117" spans="1:4" x14ac:dyDescent="0.25">
      <c r="A117" s="31">
        <v>2001</v>
      </c>
      <c r="B117" s="53">
        <f t="shared" si="6"/>
        <v>5844.46</v>
      </c>
      <c r="C117" s="33">
        <f t="shared" si="7"/>
        <v>489073595</v>
      </c>
      <c r="D117" s="56">
        <f t="shared" si="8"/>
        <v>1.1950062444078586E-2</v>
      </c>
    </row>
    <row r="118" spans="1:4" x14ac:dyDescent="0.25">
      <c r="A118" s="32">
        <v>2002</v>
      </c>
      <c r="B118" s="53">
        <f t="shared" si="6"/>
        <v>5635.2960000000003</v>
      </c>
      <c r="C118" s="33">
        <f t="shared" si="7"/>
        <v>490424475</v>
      </c>
      <c r="D118" s="56">
        <f t="shared" si="8"/>
        <v>1.1490650012930126E-2</v>
      </c>
    </row>
    <row r="119" spans="1:4" x14ac:dyDescent="0.25">
      <c r="A119" s="31">
        <v>2003</v>
      </c>
      <c r="B119" s="53">
        <f t="shared" si="6"/>
        <v>7848.4229999999998</v>
      </c>
      <c r="C119" s="33">
        <f t="shared" si="7"/>
        <v>492252932</v>
      </c>
      <c r="D119" s="56">
        <f t="shared" si="8"/>
        <v>1.5943882686716024E-2</v>
      </c>
    </row>
    <row r="120" spans="1:4" x14ac:dyDescent="0.25">
      <c r="A120" s="32">
        <v>2004</v>
      </c>
      <c r="B120" s="53">
        <f t="shared" si="6"/>
        <v>10463.759</v>
      </c>
      <c r="C120" s="33">
        <f t="shared" si="7"/>
        <v>494232263</v>
      </c>
      <c r="D120" s="56">
        <f t="shared" si="8"/>
        <v>2.1171744103642219E-2</v>
      </c>
    </row>
    <row r="121" spans="1:4" x14ac:dyDescent="0.25">
      <c r="A121" s="31">
        <v>2005</v>
      </c>
      <c r="B121" s="53">
        <f t="shared" si="6"/>
        <v>9063.0540000000001</v>
      </c>
      <c r="C121" s="33">
        <f t="shared" si="7"/>
        <v>496200867</v>
      </c>
      <c r="D121" s="56">
        <f t="shared" si="8"/>
        <v>1.8264889488796478E-2</v>
      </c>
    </row>
    <row r="122" spans="1:4" x14ac:dyDescent="0.25">
      <c r="A122" s="32">
        <v>2006</v>
      </c>
      <c r="B122" s="53">
        <f t="shared" si="6"/>
        <v>10684.534</v>
      </c>
      <c r="C122" s="33">
        <f t="shared" si="7"/>
        <v>498074489</v>
      </c>
      <c r="D122" s="56">
        <f t="shared" si="8"/>
        <v>2.145167888733205E-2</v>
      </c>
    </row>
    <row r="123" spans="1:4" x14ac:dyDescent="0.25">
      <c r="A123" s="31">
        <v>2007</v>
      </c>
      <c r="B123" s="53">
        <f t="shared" si="6"/>
        <v>35292.389000000003</v>
      </c>
      <c r="C123" s="33">
        <f t="shared" si="7"/>
        <v>499915977</v>
      </c>
      <c r="D123" s="56">
        <f t="shared" si="8"/>
        <v>7.0596641483214692E-2</v>
      </c>
    </row>
    <row r="124" spans="1:4" x14ac:dyDescent="0.25">
      <c r="A124" s="32">
        <v>2008</v>
      </c>
      <c r="B124" s="53">
        <f t="shared" si="6"/>
        <v>17113.844000000001</v>
      </c>
      <c r="C124" s="33">
        <f t="shared" si="7"/>
        <v>501803925</v>
      </c>
      <c r="D124" s="56">
        <f t="shared" si="8"/>
        <v>3.410464356172583E-2</v>
      </c>
    </row>
    <row r="125" spans="1:4" x14ac:dyDescent="0.25">
      <c r="A125" s="31">
        <v>2009</v>
      </c>
      <c r="B125" s="53">
        <f t="shared" si="6"/>
        <v>15250.745000000001</v>
      </c>
      <c r="C125" s="33">
        <f t="shared" si="7"/>
        <v>503310374</v>
      </c>
      <c r="D125" s="56">
        <f t="shared" si="8"/>
        <v>3.0300875538877725E-2</v>
      </c>
    </row>
    <row r="126" spans="1:4" x14ac:dyDescent="0.25">
      <c r="A126" s="32">
        <v>2010</v>
      </c>
      <c r="B126" s="53">
        <f t="shared" si="6"/>
        <v>22275.545999999998</v>
      </c>
      <c r="C126" s="33">
        <f t="shared" si="7"/>
        <v>504412209</v>
      </c>
      <c r="D126" s="56">
        <f t="shared" si="8"/>
        <v>4.4161393405130686E-2</v>
      </c>
    </row>
    <row r="127" spans="1:4" x14ac:dyDescent="0.25">
      <c r="A127" s="31">
        <v>2011</v>
      </c>
      <c r="B127" s="53">
        <f t="shared" si="6"/>
        <v>30953.641</v>
      </c>
      <c r="C127" s="33">
        <f t="shared" si="7"/>
        <v>505526581</v>
      </c>
      <c r="D127" s="56">
        <f t="shared" si="8"/>
        <v>6.123049145856882E-2</v>
      </c>
    </row>
    <row r="128" spans="1:4" x14ac:dyDescent="0.25">
      <c r="A128" s="32">
        <v>2012</v>
      </c>
      <c r="B128" s="53">
        <f t="shared" si="6"/>
        <v>16732.21</v>
      </c>
      <c r="C128" s="33">
        <f t="shared" si="7"/>
        <v>505098575</v>
      </c>
      <c r="D128" s="56">
        <f t="shared" si="8"/>
        <v>3.3126622857726336E-2</v>
      </c>
    </row>
    <row r="129" spans="1:10" x14ac:dyDescent="0.25">
      <c r="A129" s="31">
        <v>2013</v>
      </c>
      <c r="B129" s="53">
        <f t="shared" si="6"/>
        <v>24794.51</v>
      </c>
      <c r="C129" s="33">
        <f t="shared" si="7"/>
        <v>508050888</v>
      </c>
      <c r="D129" s="56">
        <f t="shared" si="8"/>
        <v>4.8803201776905468E-2</v>
      </c>
    </row>
    <row r="130" spans="1:10" x14ac:dyDescent="0.25">
      <c r="A130" s="32">
        <v>2014</v>
      </c>
      <c r="B130" s="53">
        <f t="shared" si="6"/>
        <v>30447.823</v>
      </c>
      <c r="C130" s="33">
        <f t="shared" si="7"/>
        <v>508344735</v>
      </c>
      <c r="D130" s="56">
        <f t="shared" si="8"/>
        <v>5.9896013283190587E-2</v>
      </c>
    </row>
    <row r="131" spans="1:10" x14ac:dyDescent="0.25">
      <c r="A131" s="31">
        <v>2015</v>
      </c>
      <c r="B131" s="53">
        <f t="shared" si="6"/>
        <v>15049.880999999999</v>
      </c>
      <c r="C131" s="33">
        <f t="shared" si="7"/>
        <v>509668361</v>
      </c>
      <c r="D131" s="56">
        <f t="shared" si="8"/>
        <v>2.9528772338293135E-2</v>
      </c>
    </row>
    <row r="132" spans="1:10" x14ac:dyDescent="0.25">
      <c r="A132" t="s">
        <v>34</v>
      </c>
    </row>
    <row r="134" spans="1:10" x14ac:dyDescent="0.25">
      <c r="A134" s="115" t="s">
        <v>323</v>
      </c>
      <c r="B134" s="115"/>
      <c r="C134" s="115"/>
      <c r="D134" s="115"/>
      <c r="F134" s="7" t="s">
        <v>29</v>
      </c>
      <c r="I134" s="1" t="s">
        <v>3</v>
      </c>
      <c r="J134" s="7" t="s">
        <v>324</v>
      </c>
    </row>
    <row r="135" spans="1:10" ht="75" x14ac:dyDescent="0.25">
      <c r="A135" s="66" t="s">
        <v>0</v>
      </c>
      <c r="B135" s="28" t="s">
        <v>325</v>
      </c>
      <c r="C135" s="28" t="s">
        <v>319</v>
      </c>
      <c r="D135" s="28" t="s">
        <v>58</v>
      </c>
    </row>
    <row r="136" spans="1:10" x14ac:dyDescent="0.25">
      <c r="A136" s="31">
        <v>1995</v>
      </c>
      <c r="B136" s="59">
        <f t="shared" ref="B136:B156" si="9">B57</f>
        <v>309524.42100000003</v>
      </c>
      <c r="C136" s="33">
        <f>C111</f>
        <v>483927331</v>
      </c>
      <c r="D136" s="56">
        <f>(B136/C136)*1000</f>
        <v>0.63960929910776221</v>
      </c>
    </row>
    <row r="137" spans="1:10" x14ac:dyDescent="0.25">
      <c r="A137" s="32">
        <v>1996</v>
      </c>
      <c r="B137" s="59">
        <f t="shared" si="9"/>
        <v>290940.603</v>
      </c>
      <c r="C137" s="33">
        <f t="shared" ref="C137:C156" si="10">C112</f>
        <v>484581653</v>
      </c>
      <c r="D137" s="56">
        <f t="shared" ref="D137:D156" si="11">(B137/C137)*1000</f>
        <v>0.60039541571335553</v>
      </c>
    </row>
    <row r="138" spans="1:10" x14ac:dyDescent="0.25">
      <c r="A138" s="31">
        <v>1997</v>
      </c>
      <c r="B138" s="59">
        <f t="shared" si="9"/>
        <v>322056.46799999999</v>
      </c>
      <c r="C138" s="33">
        <f t="shared" si="10"/>
        <v>485409098</v>
      </c>
      <c r="D138" s="56">
        <f t="shared" si="11"/>
        <v>0.66347431337185192</v>
      </c>
    </row>
    <row r="139" spans="1:10" x14ac:dyDescent="0.25">
      <c r="A139" s="32">
        <v>1998</v>
      </c>
      <c r="B139" s="59">
        <f t="shared" si="9"/>
        <v>332475.071</v>
      </c>
      <c r="C139" s="33">
        <f t="shared" si="10"/>
        <v>486055038</v>
      </c>
      <c r="D139" s="56">
        <f t="shared" si="11"/>
        <v>0.68402762034533215</v>
      </c>
    </row>
    <row r="140" spans="1:10" x14ac:dyDescent="0.25">
      <c r="A140" s="31">
        <v>1999</v>
      </c>
      <c r="B140" s="59">
        <f t="shared" si="9"/>
        <v>280683.31599999999</v>
      </c>
      <c r="C140" s="33">
        <f t="shared" si="10"/>
        <v>487060355</v>
      </c>
      <c r="D140" s="56">
        <f t="shared" si="11"/>
        <v>0.57628035851942816</v>
      </c>
    </row>
    <row r="141" spans="1:10" x14ac:dyDescent="0.25">
      <c r="A141" s="32">
        <v>2000</v>
      </c>
      <c r="B141" s="59">
        <f t="shared" si="9"/>
        <v>305738.62099999998</v>
      </c>
      <c r="C141" s="33">
        <f t="shared" si="10"/>
        <v>487865459</v>
      </c>
      <c r="D141" s="56">
        <f t="shared" si="11"/>
        <v>0.6266863442775521</v>
      </c>
    </row>
    <row r="142" spans="1:10" x14ac:dyDescent="0.25">
      <c r="A142" s="31">
        <v>2001</v>
      </c>
      <c r="B142" s="59">
        <f t="shared" si="9"/>
        <v>321433.01200000005</v>
      </c>
      <c r="C142" s="33">
        <f t="shared" si="10"/>
        <v>489073595</v>
      </c>
      <c r="D142" s="56">
        <f t="shared" si="11"/>
        <v>0.6572283093713126</v>
      </c>
    </row>
    <row r="143" spans="1:10" x14ac:dyDescent="0.25">
      <c r="A143" s="32">
        <v>2002</v>
      </c>
      <c r="B143" s="59">
        <f t="shared" si="9"/>
        <v>334344.76999999996</v>
      </c>
      <c r="C143" s="33">
        <f t="shared" si="10"/>
        <v>490424475</v>
      </c>
      <c r="D143" s="56">
        <f t="shared" si="11"/>
        <v>0.68174568571440075</v>
      </c>
    </row>
    <row r="144" spans="1:10" x14ac:dyDescent="0.25">
      <c r="A144" s="31">
        <v>2003</v>
      </c>
      <c r="B144" s="59">
        <f t="shared" si="9"/>
        <v>369080.53899999999</v>
      </c>
      <c r="C144" s="33">
        <f t="shared" si="10"/>
        <v>492252932</v>
      </c>
      <c r="D144" s="56">
        <f t="shared" si="11"/>
        <v>0.74977824408367366</v>
      </c>
    </row>
    <row r="145" spans="1:4" x14ac:dyDescent="0.25">
      <c r="A145" s="32">
        <v>2004</v>
      </c>
      <c r="B145" s="59">
        <f t="shared" si="9"/>
        <v>395457.95600000001</v>
      </c>
      <c r="C145" s="33">
        <f t="shared" si="10"/>
        <v>494232263</v>
      </c>
      <c r="D145" s="56">
        <f t="shared" si="11"/>
        <v>0.80014597509187702</v>
      </c>
    </row>
    <row r="146" spans="1:4" x14ac:dyDescent="0.25">
      <c r="A146" s="31">
        <v>2005</v>
      </c>
      <c r="B146" s="59">
        <f t="shared" si="9"/>
        <v>452367.39799999999</v>
      </c>
      <c r="C146" s="33">
        <f t="shared" si="10"/>
        <v>496200867</v>
      </c>
      <c r="D146" s="56">
        <f t="shared" si="11"/>
        <v>0.91166184520189486</v>
      </c>
    </row>
    <row r="147" spans="1:4" x14ac:dyDescent="0.25">
      <c r="A147" s="32">
        <v>2006</v>
      </c>
      <c r="B147" s="59">
        <f t="shared" si="9"/>
        <v>510045.34899999999</v>
      </c>
      <c r="C147" s="33">
        <f t="shared" si="10"/>
        <v>498074489</v>
      </c>
      <c r="D147" s="56">
        <f t="shared" si="11"/>
        <v>1.0240342765276622</v>
      </c>
    </row>
    <row r="148" spans="1:4" x14ac:dyDescent="0.25">
      <c r="A148" s="31">
        <v>2007</v>
      </c>
      <c r="B148" s="59">
        <f t="shared" si="9"/>
        <v>611914.55499999993</v>
      </c>
      <c r="C148" s="33">
        <f t="shared" si="10"/>
        <v>499915977</v>
      </c>
      <c r="D148" s="56">
        <f t="shared" si="11"/>
        <v>1.2240348041526985</v>
      </c>
    </row>
    <row r="149" spans="1:4" x14ac:dyDescent="0.25">
      <c r="A149" s="32">
        <v>2008</v>
      </c>
      <c r="B149" s="59">
        <f t="shared" si="9"/>
        <v>702755.125</v>
      </c>
      <c r="C149" s="33">
        <f t="shared" si="10"/>
        <v>501803925</v>
      </c>
      <c r="D149" s="56">
        <f t="shared" si="11"/>
        <v>1.400457609015314</v>
      </c>
    </row>
    <row r="150" spans="1:4" x14ac:dyDescent="0.25">
      <c r="A150" s="31">
        <v>2009</v>
      </c>
      <c r="B150" s="59">
        <f t="shared" si="9"/>
        <v>645653.054</v>
      </c>
      <c r="C150" s="33">
        <f t="shared" si="10"/>
        <v>503310374</v>
      </c>
      <c r="D150" s="56">
        <f t="shared" si="11"/>
        <v>1.2828129268799853</v>
      </c>
    </row>
    <row r="151" spans="1:4" x14ac:dyDescent="0.25">
      <c r="A151" s="32">
        <v>2010</v>
      </c>
      <c r="B151" s="59">
        <f t="shared" si="9"/>
        <v>734576.24</v>
      </c>
      <c r="C151" s="33">
        <f t="shared" si="10"/>
        <v>504412209</v>
      </c>
      <c r="D151" s="56">
        <f t="shared" si="11"/>
        <v>1.4563014671201187</v>
      </c>
    </row>
    <row r="152" spans="1:4" x14ac:dyDescent="0.25">
      <c r="A152" s="31">
        <v>2011</v>
      </c>
      <c r="B152" s="59">
        <f t="shared" si="9"/>
        <v>920721.65399999998</v>
      </c>
      <c r="C152" s="33">
        <f t="shared" si="10"/>
        <v>505526581</v>
      </c>
      <c r="D152" s="56">
        <f t="shared" si="11"/>
        <v>1.8213120508494092</v>
      </c>
    </row>
    <row r="153" spans="1:4" x14ac:dyDescent="0.25">
      <c r="A153" s="32">
        <v>2012</v>
      </c>
      <c r="B153" s="59">
        <f t="shared" si="9"/>
        <v>987671.99099999992</v>
      </c>
      <c r="C153" s="33">
        <f t="shared" si="10"/>
        <v>505098575</v>
      </c>
      <c r="D153" s="56">
        <f t="shared" si="11"/>
        <v>1.9554044297194857</v>
      </c>
    </row>
    <row r="154" spans="1:4" x14ac:dyDescent="0.25">
      <c r="A154" s="31">
        <v>2013</v>
      </c>
      <c r="B154" s="59">
        <f t="shared" si="9"/>
        <v>917453.348</v>
      </c>
      <c r="C154" s="33">
        <f t="shared" si="10"/>
        <v>508050888</v>
      </c>
      <c r="D154" s="56">
        <f t="shared" si="11"/>
        <v>1.8058296317749967</v>
      </c>
    </row>
    <row r="155" spans="1:4" x14ac:dyDescent="0.25">
      <c r="A155" s="32">
        <v>2014</v>
      </c>
      <c r="B155" s="59">
        <f t="shared" si="9"/>
        <v>931748.35600000003</v>
      </c>
      <c r="C155" s="33">
        <f t="shared" si="10"/>
        <v>508344735</v>
      </c>
      <c r="D155" s="56">
        <f t="shared" si="11"/>
        <v>1.8329064743829795</v>
      </c>
    </row>
    <row r="156" spans="1:4" x14ac:dyDescent="0.25">
      <c r="A156" s="31">
        <v>2015</v>
      </c>
      <c r="B156" s="59">
        <f t="shared" si="9"/>
        <v>909364.2570000001</v>
      </c>
      <c r="C156" s="33">
        <f t="shared" si="10"/>
        <v>509668361</v>
      </c>
      <c r="D156" s="56">
        <f t="shared" si="11"/>
        <v>1.7842274046907143</v>
      </c>
    </row>
    <row r="157" spans="1:4" x14ac:dyDescent="0.25">
      <c r="A157" t="s">
        <v>34</v>
      </c>
    </row>
  </sheetData>
  <mergeCells count="6">
    <mergeCell ref="A134:D134"/>
    <mergeCell ref="A4:D4"/>
    <mergeCell ref="A30:D30"/>
    <mergeCell ref="A55:D55"/>
    <mergeCell ref="A83:D83"/>
    <mergeCell ref="A109:D109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7"/>
  <sheetViews>
    <sheetView topLeftCell="A64" zoomScale="80" zoomScaleNormal="80" workbookViewId="0">
      <selection activeCell="K39" sqref="K39"/>
    </sheetView>
  </sheetViews>
  <sheetFormatPr baseColWidth="10" defaultRowHeight="15" x14ac:dyDescent="0.25"/>
  <cols>
    <col min="2" max="2" width="15.7109375" customWidth="1"/>
    <col min="4" max="4" width="15" customWidth="1"/>
    <col min="9" max="9" width="2.85546875" customWidth="1"/>
    <col min="10" max="10" width="3.42578125" customWidth="1"/>
    <col min="11" max="11" width="13" bestFit="1" customWidth="1"/>
  </cols>
  <sheetData>
    <row r="1" spans="1:10" x14ac:dyDescent="0.25">
      <c r="A1" s="7" t="s">
        <v>11</v>
      </c>
    </row>
    <row r="4" spans="1:10" x14ac:dyDescent="0.25">
      <c r="A4" s="115" t="s">
        <v>12</v>
      </c>
      <c r="B4" s="115"/>
      <c r="C4" s="115"/>
      <c r="D4" s="115"/>
      <c r="F4" s="7" t="s">
        <v>25</v>
      </c>
      <c r="I4" s="1" t="s">
        <v>3</v>
      </c>
      <c r="J4" s="7" t="s">
        <v>315</v>
      </c>
    </row>
    <row r="5" spans="1:10" ht="75" x14ac:dyDescent="0.25">
      <c r="A5" s="67" t="s">
        <v>0</v>
      </c>
      <c r="B5" s="28" t="s">
        <v>316</v>
      </c>
      <c r="C5" s="28" t="s">
        <v>24</v>
      </c>
      <c r="D5" s="28" t="s">
        <v>17</v>
      </c>
    </row>
    <row r="6" spans="1:10" x14ac:dyDescent="0.25">
      <c r="A6" s="31">
        <v>1995</v>
      </c>
      <c r="B6" s="53">
        <f>'Export '!I2</f>
        <v>6652.7979999999998</v>
      </c>
      <c r="C6" s="33">
        <v>37472184</v>
      </c>
      <c r="D6" s="56">
        <f t="shared" ref="D6:D26" si="0">(B6*1000/C6)</f>
        <v>0.17753963846889736</v>
      </c>
    </row>
    <row r="7" spans="1:10" x14ac:dyDescent="0.25">
      <c r="A7" s="32">
        <v>1996</v>
      </c>
      <c r="B7" s="53">
        <f>'Export '!I3</f>
        <v>7933.3050000000003</v>
      </c>
      <c r="C7" s="34">
        <v>38068050</v>
      </c>
      <c r="D7" s="56">
        <f t="shared" si="0"/>
        <v>0.20839798728855299</v>
      </c>
    </row>
    <row r="8" spans="1:10" x14ac:dyDescent="0.25">
      <c r="A8" s="31">
        <v>1997</v>
      </c>
      <c r="B8" s="53">
        <f>'Export '!I4</f>
        <v>4839.9639999999999</v>
      </c>
      <c r="C8" s="33">
        <v>38635691</v>
      </c>
      <c r="D8" s="56">
        <f t="shared" si="0"/>
        <v>0.12527183737958769</v>
      </c>
    </row>
    <row r="9" spans="1:10" x14ac:dyDescent="0.25">
      <c r="A9" s="32">
        <v>1998</v>
      </c>
      <c r="B9" s="53">
        <f>'Export '!I5</f>
        <v>3460.326</v>
      </c>
      <c r="C9" s="34">
        <v>39184456</v>
      </c>
      <c r="D9" s="56">
        <f t="shared" si="0"/>
        <v>8.8308639527878097E-2</v>
      </c>
    </row>
    <row r="10" spans="1:10" x14ac:dyDescent="0.25">
      <c r="A10" s="31">
        <v>1999</v>
      </c>
      <c r="B10" s="53">
        <f>'Export '!I6</f>
        <v>3341.8330000000001</v>
      </c>
      <c r="C10" s="33">
        <v>39730798</v>
      </c>
      <c r="D10" s="56">
        <f t="shared" si="0"/>
        <v>8.4111902308128816E-2</v>
      </c>
    </row>
    <row r="11" spans="1:10" x14ac:dyDescent="0.25">
      <c r="A11" s="32">
        <v>2000</v>
      </c>
      <c r="B11" s="53">
        <f>'Export '!I7</f>
        <v>3557.63</v>
      </c>
      <c r="C11" s="34">
        <v>40295563</v>
      </c>
      <c r="D11" s="56">
        <f t="shared" si="0"/>
        <v>8.8288380534601293E-2</v>
      </c>
    </row>
    <row r="12" spans="1:10" x14ac:dyDescent="0.25">
      <c r="A12" s="31">
        <v>2001</v>
      </c>
      <c r="B12" s="53">
        <f>'Export '!I8</f>
        <v>5844.46</v>
      </c>
      <c r="C12" s="33">
        <v>40813541</v>
      </c>
      <c r="D12" s="56">
        <f t="shared" si="0"/>
        <v>0.14319904269026792</v>
      </c>
    </row>
    <row r="13" spans="1:10" x14ac:dyDescent="0.25">
      <c r="A13" s="32">
        <v>2002</v>
      </c>
      <c r="B13" s="53">
        <f>'Export '!I9</f>
        <v>5635.2960000000003</v>
      </c>
      <c r="C13" s="34">
        <v>41328824</v>
      </c>
      <c r="D13" s="56">
        <f t="shared" si="0"/>
        <v>0.13635268208938151</v>
      </c>
    </row>
    <row r="14" spans="1:10" x14ac:dyDescent="0.25">
      <c r="A14" s="31">
        <v>2003</v>
      </c>
      <c r="B14" s="53">
        <f>'Export '!I10</f>
        <v>7848.4229999999998</v>
      </c>
      <c r="C14" s="33">
        <v>41848959</v>
      </c>
      <c r="D14" s="56">
        <f t="shared" si="0"/>
        <v>0.18754165426193756</v>
      </c>
    </row>
    <row r="15" spans="1:10" x14ac:dyDescent="0.25">
      <c r="A15" s="32">
        <v>2004</v>
      </c>
      <c r="B15" s="53">
        <f>'Export '!I11</f>
        <v>10463.759</v>
      </c>
      <c r="C15" s="34">
        <v>42368489</v>
      </c>
      <c r="D15" s="56">
        <f t="shared" si="0"/>
        <v>0.24697031324388274</v>
      </c>
    </row>
    <row r="16" spans="1:10" x14ac:dyDescent="0.25">
      <c r="A16" s="31">
        <v>2005</v>
      </c>
      <c r="B16" s="53">
        <f>'Export '!I12</f>
        <v>9063.0540000000001</v>
      </c>
      <c r="C16" s="33">
        <v>42888592</v>
      </c>
      <c r="D16" s="56">
        <f t="shared" si="0"/>
        <v>0.21131619335976337</v>
      </c>
    </row>
    <row r="17" spans="1:10" x14ac:dyDescent="0.25">
      <c r="A17" s="32">
        <v>2006</v>
      </c>
      <c r="B17" s="53">
        <f>'Export '!I13</f>
        <v>10684.534</v>
      </c>
      <c r="C17" s="34">
        <v>43405956</v>
      </c>
      <c r="D17" s="56">
        <f t="shared" si="0"/>
        <v>0.24615363845459365</v>
      </c>
    </row>
    <row r="18" spans="1:10" x14ac:dyDescent="0.25">
      <c r="A18" s="31">
        <v>2007</v>
      </c>
      <c r="B18" s="53">
        <f>'Export '!I14</f>
        <v>35292.389000000003</v>
      </c>
      <c r="C18" s="33">
        <v>43926929</v>
      </c>
      <c r="D18" s="56">
        <f t="shared" si="0"/>
        <v>0.80343401652321289</v>
      </c>
    </row>
    <row r="19" spans="1:10" x14ac:dyDescent="0.25">
      <c r="A19" s="32">
        <v>2008</v>
      </c>
      <c r="B19" s="53">
        <f>'Export '!I15</f>
        <v>17113.844000000001</v>
      </c>
      <c r="C19" s="34">
        <v>44451147</v>
      </c>
      <c r="D19" s="56">
        <f t="shared" si="0"/>
        <v>0.38500342859544207</v>
      </c>
    </row>
    <row r="20" spans="1:10" x14ac:dyDescent="0.25">
      <c r="A20" s="31">
        <v>2009</v>
      </c>
      <c r="B20" s="53">
        <f>'Export '!I16</f>
        <v>15250.745000000001</v>
      </c>
      <c r="C20" s="33">
        <v>44978832</v>
      </c>
      <c r="D20" s="56">
        <f t="shared" si="0"/>
        <v>0.33906494059249914</v>
      </c>
    </row>
    <row r="21" spans="1:10" x14ac:dyDescent="0.25">
      <c r="A21" s="32">
        <v>2010</v>
      </c>
      <c r="B21" s="53">
        <f>'Export '!I17</f>
        <v>22275.545999999998</v>
      </c>
      <c r="C21" s="34">
        <v>45509584</v>
      </c>
      <c r="D21" s="56">
        <f t="shared" si="0"/>
        <v>0.48946933902977446</v>
      </c>
    </row>
    <row r="22" spans="1:10" x14ac:dyDescent="0.25">
      <c r="A22" s="31">
        <v>2011</v>
      </c>
      <c r="B22" s="53">
        <f>'Export '!I18</f>
        <v>30953.641</v>
      </c>
      <c r="C22" s="33">
        <v>46044601</v>
      </c>
      <c r="D22" s="56">
        <f t="shared" si="0"/>
        <v>0.67225343097228707</v>
      </c>
    </row>
    <row r="23" spans="1:10" x14ac:dyDescent="0.25">
      <c r="A23" s="32">
        <v>2012</v>
      </c>
      <c r="B23" s="53">
        <f>'Export '!I19</f>
        <v>16732.21</v>
      </c>
      <c r="C23" s="34">
        <v>46581823</v>
      </c>
      <c r="D23" s="56">
        <f t="shared" si="0"/>
        <v>0.35920041171424311</v>
      </c>
    </row>
    <row r="24" spans="1:10" x14ac:dyDescent="0.25">
      <c r="A24" s="31">
        <v>2013</v>
      </c>
      <c r="B24" s="53">
        <f>'Export '!I20</f>
        <v>24794.51</v>
      </c>
      <c r="C24" s="33">
        <v>47121089</v>
      </c>
      <c r="D24" s="56">
        <f t="shared" si="0"/>
        <v>0.52618711761945913</v>
      </c>
    </row>
    <row r="25" spans="1:10" x14ac:dyDescent="0.25">
      <c r="A25" s="32">
        <v>2014</v>
      </c>
      <c r="B25" s="53">
        <f>'Export '!I21</f>
        <v>30447.823</v>
      </c>
      <c r="C25" s="34">
        <v>47661787</v>
      </c>
      <c r="D25" s="56">
        <f t="shared" si="0"/>
        <v>0.63883091500534794</v>
      </c>
    </row>
    <row r="26" spans="1:10" x14ac:dyDescent="0.25">
      <c r="A26" s="31">
        <v>2015</v>
      </c>
      <c r="B26" s="53">
        <f>'Export '!I22</f>
        <v>15049.880999999999</v>
      </c>
      <c r="C26" s="33">
        <v>48203405</v>
      </c>
      <c r="D26" s="56">
        <f t="shared" si="0"/>
        <v>0.3122161390880997</v>
      </c>
    </row>
    <row r="27" spans="1:10" x14ac:dyDescent="0.25">
      <c r="A27" t="s">
        <v>39</v>
      </c>
    </row>
    <row r="30" spans="1:10" x14ac:dyDescent="0.25">
      <c r="A30" s="115" t="s">
        <v>13</v>
      </c>
      <c r="B30" s="115"/>
      <c r="C30" s="115"/>
      <c r="D30" s="115"/>
      <c r="F30" s="7" t="s">
        <v>26</v>
      </c>
      <c r="I30" s="1" t="s">
        <v>3</v>
      </c>
      <c r="J30" s="7" t="s">
        <v>27</v>
      </c>
    </row>
    <row r="31" spans="1:10" ht="60" x14ac:dyDescent="0.25">
      <c r="A31" s="67" t="s">
        <v>0</v>
      </c>
      <c r="B31" s="28" t="s">
        <v>55</v>
      </c>
      <c r="C31" s="28" t="s">
        <v>24</v>
      </c>
      <c r="D31" s="28" t="s">
        <v>57</v>
      </c>
    </row>
    <row r="32" spans="1:10" x14ac:dyDescent="0.25">
      <c r="A32" s="31">
        <v>1995</v>
      </c>
      <c r="B32" s="53">
        <f>'Import '!I2</f>
        <v>762010.14599999995</v>
      </c>
      <c r="C32" s="33">
        <v>37472184</v>
      </c>
      <c r="D32" s="29">
        <f>(B32/C32)*1000</f>
        <v>20.335354512563239</v>
      </c>
    </row>
    <row r="33" spans="1:4" x14ac:dyDescent="0.25">
      <c r="A33" s="32">
        <v>1996</v>
      </c>
      <c r="B33" s="53">
        <f>'Import '!I3</f>
        <v>848243.75199999998</v>
      </c>
      <c r="C33" s="34">
        <v>38068050</v>
      </c>
      <c r="D33" s="29">
        <f t="shared" ref="D33:D52" si="1">(B33/C33)*1000</f>
        <v>22.282301089758995</v>
      </c>
    </row>
    <row r="34" spans="1:4" x14ac:dyDescent="0.25">
      <c r="A34" s="31">
        <v>1997</v>
      </c>
      <c r="B34" s="53">
        <f>'Import '!I4</f>
        <v>681880.83</v>
      </c>
      <c r="C34" s="33">
        <v>38635691</v>
      </c>
      <c r="D34" s="29">
        <f t="shared" si="1"/>
        <v>17.648987564374089</v>
      </c>
    </row>
    <row r="35" spans="1:4" x14ac:dyDescent="0.25">
      <c r="A35" s="32">
        <v>1998</v>
      </c>
      <c r="B35" s="53">
        <f>'Import '!I5</f>
        <v>692598.16</v>
      </c>
      <c r="C35" s="34">
        <v>39184456</v>
      </c>
      <c r="D35" s="29">
        <f t="shared" si="1"/>
        <v>17.675329217279423</v>
      </c>
    </row>
    <row r="36" spans="1:4" x14ac:dyDescent="0.25">
      <c r="A36" s="31">
        <v>1999</v>
      </c>
      <c r="B36" s="53">
        <f>'Import '!I6</f>
        <v>442774.45899999997</v>
      </c>
      <c r="C36" s="33">
        <v>39730798</v>
      </c>
      <c r="D36" s="29">
        <f t="shared" si="1"/>
        <v>11.144363599241073</v>
      </c>
    </row>
    <row r="37" spans="1:4" x14ac:dyDescent="0.25">
      <c r="A37" s="32">
        <v>2000</v>
      </c>
      <c r="B37" s="53">
        <f>'Import '!I7</f>
        <v>367527.22</v>
      </c>
      <c r="C37" s="34">
        <v>40295563</v>
      </c>
      <c r="D37" s="29">
        <f t="shared" si="1"/>
        <v>9.1207863257798376</v>
      </c>
    </row>
    <row r="38" spans="1:4" x14ac:dyDescent="0.25">
      <c r="A38" s="31">
        <v>2001</v>
      </c>
      <c r="B38" s="53">
        <f>'Import '!I8</f>
        <v>523205.99699999997</v>
      </c>
      <c r="C38" s="33">
        <v>40813541</v>
      </c>
      <c r="D38" s="29">
        <f t="shared" si="1"/>
        <v>12.819421794350065</v>
      </c>
    </row>
    <row r="39" spans="1:4" x14ac:dyDescent="0.25">
      <c r="A39" s="32">
        <v>2002</v>
      </c>
      <c r="B39" s="53">
        <f>'Import '!I9</f>
        <v>403735.18</v>
      </c>
      <c r="C39" s="34">
        <v>41328824</v>
      </c>
      <c r="D39" s="29">
        <f t="shared" si="1"/>
        <v>9.7688523631836226</v>
      </c>
    </row>
    <row r="40" spans="1:4" x14ac:dyDescent="0.25">
      <c r="A40" s="31">
        <v>2003</v>
      </c>
      <c r="B40" s="53">
        <f>'Import '!I10</f>
        <v>492634.266</v>
      </c>
      <c r="C40" s="33">
        <v>41848959</v>
      </c>
      <c r="D40" s="29">
        <f t="shared" si="1"/>
        <v>11.771720916642156</v>
      </c>
    </row>
    <row r="41" spans="1:4" x14ac:dyDescent="0.25">
      <c r="A41" s="32">
        <v>2004</v>
      </c>
      <c r="B41" s="53">
        <f>'Import '!I11</f>
        <v>562307.94999999995</v>
      </c>
      <c r="C41" s="34">
        <v>42368489</v>
      </c>
      <c r="D41" s="29">
        <f t="shared" si="1"/>
        <v>13.271843373975408</v>
      </c>
    </row>
    <row r="42" spans="1:4" x14ac:dyDescent="0.25">
      <c r="A42" s="31">
        <v>2005</v>
      </c>
      <c r="B42" s="53">
        <f>'Import '!I12</f>
        <v>628929.30700000003</v>
      </c>
      <c r="C42" s="33">
        <v>42888592</v>
      </c>
      <c r="D42" s="29">
        <f t="shared" si="1"/>
        <v>14.664256336510185</v>
      </c>
    </row>
    <row r="43" spans="1:4" x14ac:dyDescent="0.25">
      <c r="A43" s="32">
        <v>2006</v>
      </c>
      <c r="B43" s="53">
        <f>'Import '!I13</f>
        <v>792271.03700000001</v>
      </c>
      <c r="C43" s="34">
        <v>43405956</v>
      </c>
      <c r="D43" s="29">
        <f t="shared" si="1"/>
        <v>18.252588124081406</v>
      </c>
    </row>
    <row r="44" spans="1:4" x14ac:dyDescent="0.25">
      <c r="A44" s="31">
        <v>2007</v>
      </c>
      <c r="B44" s="53">
        <f>'Import '!I14</f>
        <v>1136119.797</v>
      </c>
      <c r="C44" s="33">
        <v>43926929</v>
      </c>
      <c r="D44" s="29">
        <f t="shared" si="1"/>
        <v>25.863856701660158</v>
      </c>
    </row>
    <row r="45" spans="1:4" x14ac:dyDescent="0.25">
      <c r="A45" s="32">
        <v>2008</v>
      </c>
      <c r="B45" s="53">
        <f>'Import '!I15</f>
        <v>1241569.6839999999</v>
      </c>
      <c r="C45" s="34">
        <v>44451147</v>
      </c>
      <c r="D45" s="29">
        <f t="shared" si="1"/>
        <v>27.931105669781704</v>
      </c>
    </row>
    <row r="46" spans="1:4" x14ac:dyDescent="0.25">
      <c r="A46" s="31">
        <v>2009</v>
      </c>
      <c r="B46" s="53">
        <f>'Import '!I16</f>
        <v>1106387.4080000001</v>
      </c>
      <c r="C46" s="33">
        <v>44978832</v>
      </c>
      <c r="D46" s="29">
        <f t="shared" si="1"/>
        <v>24.597957723757698</v>
      </c>
    </row>
    <row r="47" spans="1:4" x14ac:dyDescent="0.25">
      <c r="A47" s="32">
        <v>2010</v>
      </c>
      <c r="B47" s="53">
        <f>'Import '!I17</f>
        <v>1196042.048</v>
      </c>
      <c r="C47" s="34">
        <v>45509584</v>
      </c>
      <c r="D47" s="29">
        <f t="shared" si="1"/>
        <v>26.281102635436085</v>
      </c>
    </row>
    <row r="48" spans="1:4" x14ac:dyDescent="0.25">
      <c r="A48" s="31">
        <v>2011</v>
      </c>
      <c r="B48" s="53">
        <f>'Import '!I18</f>
        <v>1645197.844</v>
      </c>
      <c r="C48" s="33">
        <v>46044601</v>
      </c>
      <c r="D48" s="29">
        <f t="shared" si="1"/>
        <v>35.730526669131088</v>
      </c>
    </row>
    <row r="49" spans="1:10" x14ac:dyDescent="0.25">
      <c r="A49" s="32">
        <v>2012</v>
      </c>
      <c r="B49" s="53">
        <f>'Import '!I19</f>
        <v>1791257.94</v>
      </c>
      <c r="C49" s="34">
        <v>46581823</v>
      </c>
      <c r="D49" s="29">
        <f t="shared" si="1"/>
        <v>38.454011127902831</v>
      </c>
    </row>
    <row r="50" spans="1:10" x14ac:dyDescent="0.25">
      <c r="A50" s="31">
        <v>2013</v>
      </c>
      <c r="B50" s="53">
        <f>'Import '!I20</f>
        <v>1819644.571</v>
      </c>
      <c r="C50" s="33">
        <v>47121089</v>
      </c>
      <c r="D50" s="29">
        <f t="shared" si="1"/>
        <v>38.616352245169885</v>
      </c>
    </row>
    <row r="51" spans="1:10" x14ac:dyDescent="0.25">
      <c r="A51" s="32">
        <v>2014</v>
      </c>
      <c r="B51" s="53">
        <f>'Import '!I21</f>
        <v>1789695.0560000001</v>
      </c>
      <c r="C51" s="34">
        <v>47661787</v>
      </c>
      <c r="D51" s="29">
        <f t="shared" si="1"/>
        <v>37.549894132169243</v>
      </c>
    </row>
    <row r="52" spans="1:10" x14ac:dyDescent="0.25">
      <c r="A52" s="31">
        <v>2015</v>
      </c>
      <c r="B52" s="53">
        <f>'Import '!I22</f>
        <v>1771544.368</v>
      </c>
      <c r="C52" s="33">
        <v>48203405</v>
      </c>
      <c r="D52" s="29">
        <f t="shared" si="1"/>
        <v>36.751436293763895</v>
      </c>
    </row>
    <row r="53" spans="1:10" x14ac:dyDescent="0.25">
      <c r="A53" t="s">
        <v>39</v>
      </c>
    </row>
    <row r="55" spans="1:10" x14ac:dyDescent="0.25">
      <c r="A55" s="115" t="s">
        <v>22</v>
      </c>
      <c r="B55" s="115"/>
      <c r="C55" s="115"/>
      <c r="D55" s="115"/>
      <c r="F55" s="7" t="s">
        <v>29</v>
      </c>
      <c r="I55" s="1" t="s">
        <v>3</v>
      </c>
      <c r="J55" s="7" t="s">
        <v>28</v>
      </c>
    </row>
    <row r="56" spans="1:10" ht="75" x14ac:dyDescent="0.25">
      <c r="A56" s="67" t="s">
        <v>0</v>
      </c>
      <c r="B56" s="28" t="s">
        <v>23</v>
      </c>
      <c r="C56" s="28" t="s">
        <v>24</v>
      </c>
      <c r="D56" s="28" t="s">
        <v>58</v>
      </c>
    </row>
    <row r="57" spans="1:10" x14ac:dyDescent="0.25">
      <c r="A57" s="31">
        <v>1995</v>
      </c>
      <c r="B57" s="53">
        <f>B6+B32</f>
        <v>768662.9439999999</v>
      </c>
      <c r="C57" s="33">
        <v>37472184</v>
      </c>
      <c r="D57" s="56">
        <f>(B57/C57)*1000</f>
        <v>20.512894151032135</v>
      </c>
    </row>
    <row r="58" spans="1:10" x14ac:dyDescent="0.25">
      <c r="A58" s="32">
        <v>1996</v>
      </c>
      <c r="B58" s="53">
        <f t="shared" ref="B58:B77" si="2">B7+B33</f>
        <v>856177.05700000003</v>
      </c>
      <c r="C58" s="34">
        <v>38068050</v>
      </c>
      <c r="D58" s="56">
        <f t="shared" ref="D58:D77" si="3">(B58/C58)*1000</f>
        <v>22.490699077047552</v>
      </c>
    </row>
    <row r="59" spans="1:10" x14ac:dyDescent="0.25">
      <c r="A59" s="31">
        <v>1997</v>
      </c>
      <c r="B59" s="53">
        <f t="shared" si="2"/>
        <v>686720.79399999999</v>
      </c>
      <c r="C59" s="33">
        <v>38635691</v>
      </c>
      <c r="D59" s="56">
        <f t="shared" si="3"/>
        <v>17.774259401753678</v>
      </c>
    </row>
    <row r="60" spans="1:10" x14ac:dyDescent="0.25">
      <c r="A60" s="32">
        <v>1998</v>
      </c>
      <c r="B60" s="53">
        <f t="shared" si="2"/>
        <v>696058.48600000003</v>
      </c>
      <c r="C60" s="34">
        <v>39184456</v>
      </c>
      <c r="D60" s="56">
        <f t="shared" si="3"/>
        <v>17.7636378568073</v>
      </c>
    </row>
    <row r="61" spans="1:10" x14ac:dyDescent="0.25">
      <c r="A61" s="31">
        <v>1999</v>
      </c>
      <c r="B61" s="53">
        <f t="shared" si="2"/>
        <v>446116.29199999996</v>
      </c>
      <c r="C61" s="33">
        <v>39730798</v>
      </c>
      <c r="D61" s="56">
        <f t="shared" si="3"/>
        <v>11.2284755015492</v>
      </c>
    </row>
    <row r="62" spans="1:10" x14ac:dyDescent="0.25">
      <c r="A62" s="32">
        <v>2000</v>
      </c>
      <c r="B62" s="53">
        <f t="shared" si="2"/>
        <v>371084.85</v>
      </c>
      <c r="C62" s="34">
        <v>40295563</v>
      </c>
      <c r="D62" s="56">
        <f t="shared" si="3"/>
        <v>9.2090747063144391</v>
      </c>
    </row>
    <row r="63" spans="1:10" x14ac:dyDescent="0.25">
      <c r="A63" s="31">
        <v>2001</v>
      </c>
      <c r="B63" s="53">
        <f t="shared" si="2"/>
        <v>529050.45699999994</v>
      </c>
      <c r="C63" s="33">
        <v>40813541</v>
      </c>
      <c r="D63" s="56">
        <f t="shared" si="3"/>
        <v>12.962620837040332</v>
      </c>
    </row>
    <row r="64" spans="1:10" x14ac:dyDescent="0.25">
      <c r="A64" s="32">
        <v>2002</v>
      </c>
      <c r="B64" s="53">
        <f t="shared" si="2"/>
        <v>409370.47599999997</v>
      </c>
      <c r="C64" s="34">
        <v>41328824</v>
      </c>
      <c r="D64" s="56">
        <f t="shared" si="3"/>
        <v>9.9052050452730018</v>
      </c>
    </row>
    <row r="65" spans="1:4" x14ac:dyDescent="0.25">
      <c r="A65" s="31">
        <v>2003</v>
      </c>
      <c r="B65" s="53">
        <f t="shared" si="2"/>
        <v>500482.68900000001</v>
      </c>
      <c r="C65" s="33">
        <v>41848959</v>
      </c>
      <c r="D65" s="56">
        <f t="shared" si="3"/>
        <v>11.959262570904093</v>
      </c>
    </row>
    <row r="66" spans="1:4" x14ac:dyDescent="0.25">
      <c r="A66" s="32">
        <v>2004</v>
      </c>
      <c r="B66" s="53">
        <f t="shared" si="2"/>
        <v>572771.70899999992</v>
      </c>
      <c r="C66" s="34">
        <v>42368489</v>
      </c>
      <c r="D66" s="56">
        <f t="shared" si="3"/>
        <v>13.518813687219289</v>
      </c>
    </row>
    <row r="67" spans="1:4" x14ac:dyDescent="0.25">
      <c r="A67" s="31">
        <v>2005</v>
      </c>
      <c r="B67" s="53">
        <f t="shared" si="2"/>
        <v>637992.36100000003</v>
      </c>
      <c r="C67" s="33">
        <v>42888592</v>
      </c>
      <c r="D67" s="56">
        <f t="shared" si="3"/>
        <v>14.875572529869949</v>
      </c>
    </row>
    <row r="68" spans="1:4" x14ac:dyDescent="0.25">
      <c r="A68" s="32">
        <v>2006</v>
      </c>
      <c r="B68" s="53">
        <f t="shared" si="2"/>
        <v>802955.571</v>
      </c>
      <c r="C68" s="34">
        <v>43405956</v>
      </c>
      <c r="D68" s="56">
        <f t="shared" si="3"/>
        <v>18.498741762536</v>
      </c>
    </row>
    <row r="69" spans="1:4" x14ac:dyDescent="0.25">
      <c r="A69" s="31">
        <v>2007</v>
      </c>
      <c r="B69" s="53">
        <f t="shared" si="2"/>
        <v>1171412.186</v>
      </c>
      <c r="C69" s="33">
        <v>43926929</v>
      </c>
      <c r="D69" s="56">
        <f t="shared" si="3"/>
        <v>26.667290718183374</v>
      </c>
    </row>
    <row r="70" spans="1:4" x14ac:dyDescent="0.25">
      <c r="A70" s="32">
        <v>2008</v>
      </c>
      <c r="B70" s="53">
        <f t="shared" si="2"/>
        <v>1258683.5279999999</v>
      </c>
      <c r="C70" s="34">
        <v>44451147</v>
      </c>
      <c r="D70" s="56">
        <f t="shared" si="3"/>
        <v>28.316109098377147</v>
      </c>
    </row>
    <row r="71" spans="1:4" x14ac:dyDescent="0.25">
      <c r="A71" s="31">
        <v>2009</v>
      </c>
      <c r="B71" s="53">
        <f t="shared" si="2"/>
        <v>1121638.1530000002</v>
      </c>
      <c r="C71" s="33">
        <v>44978832</v>
      </c>
      <c r="D71" s="56">
        <f t="shared" si="3"/>
        <v>24.937022664350202</v>
      </c>
    </row>
    <row r="72" spans="1:4" x14ac:dyDescent="0.25">
      <c r="A72" s="32">
        <v>2010</v>
      </c>
      <c r="B72" s="53">
        <f t="shared" si="2"/>
        <v>1218317.594</v>
      </c>
      <c r="C72" s="34">
        <v>45509584</v>
      </c>
      <c r="D72" s="56">
        <f t="shared" si="3"/>
        <v>26.770571974465863</v>
      </c>
    </row>
    <row r="73" spans="1:4" x14ac:dyDescent="0.25">
      <c r="A73" s="31">
        <v>2011</v>
      </c>
      <c r="B73" s="53">
        <f t="shared" si="2"/>
        <v>1676151.4850000001</v>
      </c>
      <c r="C73" s="33">
        <v>46044601</v>
      </c>
      <c r="D73" s="56">
        <f t="shared" si="3"/>
        <v>36.402780100103378</v>
      </c>
    </row>
    <row r="74" spans="1:4" x14ac:dyDescent="0.25">
      <c r="A74" s="32">
        <v>2012</v>
      </c>
      <c r="B74" s="53">
        <f t="shared" si="2"/>
        <v>1807990.15</v>
      </c>
      <c r="C74" s="34">
        <v>46581823</v>
      </c>
      <c r="D74" s="56">
        <f t="shared" si="3"/>
        <v>38.813211539617072</v>
      </c>
    </row>
    <row r="75" spans="1:4" x14ac:dyDescent="0.25">
      <c r="A75" s="31">
        <v>2013</v>
      </c>
      <c r="B75" s="53">
        <f t="shared" si="2"/>
        <v>1844439.081</v>
      </c>
      <c r="C75" s="33">
        <v>47121089</v>
      </c>
      <c r="D75" s="56">
        <f t="shared" si="3"/>
        <v>39.142539362789343</v>
      </c>
    </row>
    <row r="76" spans="1:4" x14ac:dyDescent="0.25">
      <c r="A76" s="32">
        <v>2014</v>
      </c>
      <c r="B76" s="53">
        <f t="shared" si="2"/>
        <v>1820142.8790000002</v>
      </c>
      <c r="C76" s="34">
        <v>47661787</v>
      </c>
      <c r="D76" s="56">
        <f t="shared" si="3"/>
        <v>38.188725047174593</v>
      </c>
    </row>
    <row r="77" spans="1:4" x14ac:dyDescent="0.25">
      <c r="A77" s="31">
        <v>2015</v>
      </c>
      <c r="B77" s="53">
        <f t="shared" si="2"/>
        <v>1786594.2490000001</v>
      </c>
      <c r="C77" s="33">
        <v>48203405</v>
      </c>
      <c r="D77" s="56">
        <f t="shared" si="3"/>
        <v>37.063652432851995</v>
      </c>
    </row>
    <row r="78" spans="1:4" x14ac:dyDescent="0.25">
      <c r="A78" t="s">
        <v>39</v>
      </c>
    </row>
    <row r="83" spans="1:11" x14ac:dyDescent="0.25">
      <c r="A83" s="115" t="s">
        <v>317</v>
      </c>
      <c r="B83" s="115"/>
      <c r="C83" s="115"/>
      <c r="D83" s="115"/>
      <c r="G83" s="7" t="s">
        <v>25</v>
      </c>
      <c r="J83" s="1" t="s">
        <v>3</v>
      </c>
      <c r="K83" s="7" t="s">
        <v>318</v>
      </c>
    </row>
    <row r="84" spans="1:11" ht="60" x14ac:dyDescent="0.25">
      <c r="A84" s="67" t="s">
        <v>0</v>
      </c>
      <c r="B84" s="28" t="s">
        <v>1</v>
      </c>
      <c r="C84" s="28" t="s">
        <v>319</v>
      </c>
      <c r="D84" s="28" t="s">
        <v>17</v>
      </c>
    </row>
    <row r="85" spans="1:11" x14ac:dyDescent="0.25">
      <c r="A85" s="31">
        <v>1995</v>
      </c>
      <c r="B85" s="53">
        <f>B32</f>
        <v>762010.14599999995</v>
      </c>
      <c r="C85" s="33">
        <f>' Per Cápita 2'!C136</f>
        <v>483927331</v>
      </c>
      <c r="D85" s="52">
        <f>(B85/C85)*1000</f>
        <v>1.5746375482148578</v>
      </c>
    </row>
    <row r="86" spans="1:11" x14ac:dyDescent="0.25">
      <c r="A86" s="32">
        <v>1996</v>
      </c>
      <c r="B86" s="53">
        <f t="shared" ref="B86:B105" si="4">B33</f>
        <v>848243.75199999998</v>
      </c>
      <c r="C86" s="33">
        <f>' Per Cápita 1'!C84</f>
        <v>484581653</v>
      </c>
      <c r="D86" s="52">
        <f t="shared" ref="D86:D105" si="5">(B86/C86)*1000</f>
        <v>1.7504660912120831</v>
      </c>
    </row>
    <row r="87" spans="1:11" x14ac:dyDescent="0.25">
      <c r="A87" s="31">
        <v>1997</v>
      </c>
      <c r="B87" s="53">
        <f t="shared" si="4"/>
        <v>681880.83</v>
      </c>
      <c r="C87" s="33">
        <f>' Per Cápita 1'!C85</f>
        <v>485409098</v>
      </c>
      <c r="D87" s="52">
        <f t="shared" si="5"/>
        <v>1.4047549434271211</v>
      </c>
    </row>
    <row r="88" spans="1:11" x14ac:dyDescent="0.25">
      <c r="A88" s="32">
        <v>1998</v>
      </c>
      <c r="B88" s="53">
        <f t="shared" si="4"/>
        <v>692598.16</v>
      </c>
      <c r="C88" s="33">
        <f>' Per Cápita 1'!C86</f>
        <v>486055038</v>
      </c>
      <c r="D88" s="52">
        <f t="shared" si="5"/>
        <v>1.4249377248508224</v>
      </c>
    </row>
    <row r="89" spans="1:11" x14ac:dyDescent="0.25">
      <c r="A89" s="31">
        <v>1999</v>
      </c>
      <c r="B89" s="53">
        <f t="shared" si="4"/>
        <v>442774.45899999997</v>
      </c>
      <c r="C89" s="33">
        <f>' Per Cápita 1'!C87</f>
        <v>487060355</v>
      </c>
      <c r="D89" s="52">
        <f t="shared" si="5"/>
        <v>0.90907513710492815</v>
      </c>
    </row>
    <row r="90" spans="1:11" x14ac:dyDescent="0.25">
      <c r="A90" s="32">
        <v>2000</v>
      </c>
      <c r="B90" s="53">
        <f t="shared" si="4"/>
        <v>367527.22</v>
      </c>
      <c r="C90" s="33">
        <f>' Per Cápita 1'!C88</f>
        <v>487865459</v>
      </c>
      <c r="D90" s="52">
        <f t="shared" si="5"/>
        <v>0.75333724333208019</v>
      </c>
    </row>
    <row r="91" spans="1:11" x14ac:dyDescent="0.25">
      <c r="A91" s="31">
        <v>2001</v>
      </c>
      <c r="B91" s="53">
        <f t="shared" si="4"/>
        <v>523205.99699999997</v>
      </c>
      <c r="C91" s="33">
        <f>' Per Cápita 1'!C89</f>
        <v>489073595</v>
      </c>
      <c r="D91" s="52">
        <f t="shared" si="5"/>
        <v>1.0697899096351744</v>
      </c>
    </row>
    <row r="92" spans="1:11" x14ac:dyDescent="0.25">
      <c r="A92" s="32">
        <v>2002</v>
      </c>
      <c r="B92" s="53">
        <f t="shared" si="4"/>
        <v>403735.18</v>
      </c>
      <c r="C92" s="33">
        <f>' Per Cápita 1'!C90</f>
        <v>490424475</v>
      </c>
      <c r="D92" s="52">
        <f t="shared" si="5"/>
        <v>0.82323619758169697</v>
      </c>
    </row>
    <row r="93" spans="1:11" x14ac:dyDescent="0.25">
      <c r="A93" s="31">
        <v>2003</v>
      </c>
      <c r="B93" s="53">
        <f t="shared" si="4"/>
        <v>492634.266</v>
      </c>
      <c r="C93" s="33">
        <f>' Per Cápita 1'!C91</f>
        <v>492252932</v>
      </c>
      <c r="D93" s="52">
        <f t="shared" si="5"/>
        <v>1.0007746708555918</v>
      </c>
    </row>
    <row r="94" spans="1:11" x14ac:dyDescent="0.25">
      <c r="A94" s="32">
        <v>2004</v>
      </c>
      <c r="B94" s="53">
        <f t="shared" si="4"/>
        <v>562307.94999999995</v>
      </c>
      <c r="C94" s="33">
        <f>' Per Cápita 1'!C92</f>
        <v>494232263</v>
      </c>
      <c r="D94" s="52">
        <f t="shared" si="5"/>
        <v>1.1377402733418882</v>
      </c>
    </row>
    <row r="95" spans="1:11" x14ac:dyDescent="0.25">
      <c r="A95" s="31">
        <v>2005</v>
      </c>
      <c r="B95" s="53">
        <f t="shared" si="4"/>
        <v>628929.30700000003</v>
      </c>
      <c r="C95" s="33">
        <f>' Per Cápita 1'!C93</f>
        <v>496200867</v>
      </c>
      <c r="D95" s="52">
        <f t="shared" si="5"/>
        <v>1.2674893351204082</v>
      </c>
    </row>
    <row r="96" spans="1:11" x14ac:dyDescent="0.25">
      <c r="A96" s="32">
        <v>2006</v>
      </c>
      <c r="B96" s="53">
        <f t="shared" si="4"/>
        <v>792271.03700000001</v>
      </c>
      <c r="C96" s="33">
        <f>' Per Cápita 1'!C94</f>
        <v>498074489</v>
      </c>
      <c r="D96" s="52">
        <f t="shared" si="5"/>
        <v>1.5906677705791914</v>
      </c>
    </row>
    <row r="97" spans="1:10" x14ac:dyDescent="0.25">
      <c r="A97" s="31">
        <v>2007</v>
      </c>
      <c r="B97" s="53">
        <f t="shared" si="4"/>
        <v>1136119.797</v>
      </c>
      <c r="C97" s="33">
        <f>' Per Cápita 1'!C95</f>
        <v>499915977</v>
      </c>
      <c r="D97" s="52">
        <f t="shared" si="5"/>
        <v>2.2726214989524132</v>
      </c>
    </row>
    <row r="98" spans="1:10" x14ac:dyDescent="0.25">
      <c r="A98" s="32">
        <v>2008</v>
      </c>
      <c r="B98" s="53">
        <f t="shared" si="4"/>
        <v>1241569.6839999999</v>
      </c>
      <c r="C98" s="33">
        <f>' Per Cápita 1'!C96</f>
        <v>501803925</v>
      </c>
      <c r="D98" s="52">
        <f t="shared" si="5"/>
        <v>2.4742127794237558</v>
      </c>
    </row>
    <row r="99" spans="1:10" x14ac:dyDescent="0.25">
      <c r="A99" s="31">
        <v>2009</v>
      </c>
      <c r="B99" s="53">
        <f t="shared" si="4"/>
        <v>1106387.4080000001</v>
      </c>
      <c r="C99" s="33">
        <f>' Per Cápita 1'!C97</f>
        <v>503310374</v>
      </c>
      <c r="D99" s="52">
        <f t="shared" si="5"/>
        <v>2.1982209490480322</v>
      </c>
    </row>
    <row r="100" spans="1:10" x14ac:dyDescent="0.25">
      <c r="A100" s="32">
        <v>2010</v>
      </c>
      <c r="B100" s="53">
        <f t="shared" si="4"/>
        <v>1196042.048</v>
      </c>
      <c r="C100" s="33">
        <f>' Per Cápita 1'!C98</f>
        <v>504412209</v>
      </c>
      <c r="D100" s="52">
        <f t="shared" si="5"/>
        <v>2.3711599891112072</v>
      </c>
    </row>
    <row r="101" spans="1:10" x14ac:dyDescent="0.25">
      <c r="A101" s="31">
        <v>2011</v>
      </c>
      <c r="B101" s="53">
        <f t="shared" si="4"/>
        <v>1645197.844</v>
      </c>
      <c r="C101" s="33">
        <f>' Per Cápita 1'!C99</f>
        <v>505526581</v>
      </c>
      <c r="D101" s="52">
        <f t="shared" si="5"/>
        <v>3.2544240121767207</v>
      </c>
    </row>
    <row r="102" spans="1:10" x14ac:dyDescent="0.25">
      <c r="A102" s="32">
        <v>2012</v>
      </c>
      <c r="B102" s="53">
        <f t="shared" si="4"/>
        <v>1791257.94</v>
      </c>
      <c r="C102" s="33">
        <f>' Per Cápita 1'!C100</f>
        <v>505098575</v>
      </c>
      <c r="D102" s="52">
        <f t="shared" si="5"/>
        <v>3.5463531846234173</v>
      </c>
    </row>
    <row r="103" spans="1:10" x14ac:dyDescent="0.25">
      <c r="A103" s="31">
        <v>2013</v>
      </c>
      <c r="B103" s="53">
        <f t="shared" si="4"/>
        <v>1819644.571</v>
      </c>
      <c r="C103" s="33">
        <f>' Per Cápita 1'!C101</f>
        <v>508050888</v>
      </c>
      <c r="D103" s="52">
        <f t="shared" si="5"/>
        <v>3.5816187196586493</v>
      </c>
    </row>
    <row r="104" spans="1:10" x14ac:dyDescent="0.25">
      <c r="A104" s="32">
        <v>2014</v>
      </c>
      <c r="B104" s="53">
        <f t="shared" si="4"/>
        <v>1789695.0560000001</v>
      </c>
      <c r="C104" s="33">
        <f>' Per Cápita 1'!C102</f>
        <v>508344735</v>
      </c>
      <c r="D104" s="52">
        <f t="shared" si="5"/>
        <v>3.5206326195155735</v>
      </c>
    </row>
    <row r="105" spans="1:10" x14ac:dyDescent="0.25">
      <c r="A105" s="31">
        <v>2015</v>
      </c>
      <c r="B105" s="53">
        <f t="shared" si="4"/>
        <v>1771544.368</v>
      </c>
      <c r="C105" s="33">
        <f>' Per Cápita 1'!C103</f>
        <v>509668361</v>
      </c>
      <c r="D105" s="52">
        <f t="shared" si="5"/>
        <v>3.4758766750286858</v>
      </c>
    </row>
    <row r="106" spans="1:10" x14ac:dyDescent="0.25">
      <c r="A106" t="s">
        <v>34</v>
      </c>
    </row>
    <row r="109" spans="1:10" x14ac:dyDescent="0.25">
      <c r="A109" s="115" t="s">
        <v>320</v>
      </c>
      <c r="B109" s="115"/>
      <c r="C109" s="115"/>
      <c r="D109" s="115"/>
      <c r="F109" s="7" t="s">
        <v>26</v>
      </c>
      <c r="I109" s="1" t="s">
        <v>3</v>
      </c>
      <c r="J109" s="7" t="s">
        <v>321</v>
      </c>
    </row>
    <row r="110" spans="1:10" ht="75" x14ac:dyDescent="0.25">
      <c r="A110" s="67" t="s">
        <v>0</v>
      </c>
      <c r="B110" s="28" t="s">
        <v>326</v>
      </c>
      <c r="C110" s="28" t="s">
        <v>319</v>
      </c>
      <c r="D110" s="28" t="s">
        <v>57</v>
      </c>
    </row>
    <row r="111" spans="1:10" x14ac:dyDescent="0.25">
      <c r="A111" s="31">
        <v>1995</v>
      </c>
      <c r="B111" s="53">
        <f t="shared" ref="B111:B131" si="6">B6</f>
        <v>6652.7979999999998</v>
      </c>
      <c r="C111" s="33">
        <f>C85</f>
        <v>483927331</v>
      </c>
      <c r="D111" s="56">
        <f t="shared" ref="D111:D131" si="7">(B111*1000)/C111</f>
        <v>1.3747514500271117E-2</v>
      </c>
    </row>
    <row r="112" spans="1:10" x14ac:dyDescent="0.25">
      <c r="A112" s="32">
        <v>1996</v>
      </c>
      <c r="B112" s="53">
        <f t="shared" si="6"/>
        <v>7933.3050000000003</v>
      </c>
      <c r="C112" s="33">
        <f t="shared" ref="C112:C131" si="8">C86</f>
        <v>484581653</v>
      </c>
      <c r="D112" s="56">
        <f t="shared" si="7"/>
        <v>1.637145143833995E-2</v>
      </c>
    </row>
    <row r="113" spans="1:4" x14ac:dyDescent="0.25">
      <c r="A113" s="31">
        <v>1997</v>
      </c>
      <c r="B113" s="53">
        <f t="shared" si="6"/>
        <v>4839.9639999999999</v>
      </c>
      <c r="C113" s="33">
        <f t="shared" si="8"/>
        <v>485409098</v>
      </c>
      <c r="D113" s="56">
        <f t="shared" si="7"/>
        <v>9.9708967548028937E-3</v>
      </c>
    </row>
    <row r="114" spans="1:4" x14ac:dyDescent="0.25">
      <c r="A114" s="32">
        <v>1998</v>
      </c>
      <c r="B114" s="53">
        <f t="shared" si="6"/>
        <v>3460.326</v>
      </c>
      <c r="C114" s="33">
        <f t="shared" si="8"/>
        <v>486055038</v>
      </c>
      <c r="D114" s="56">
        <f t="shared" si="7"/>
        <v>7.1192061175590574E-3</v>
      </c>
    </row>
    <row r="115" spans="1:4" x14ac:dyDescent="0.25">
      <c r="A115" s="31">
        <v>1999</v>
      </c>
      <c r="B115" s="53">
        <f t="shared" si="6"/>
        <v>3341.8330000000001</v>
      </c>
      <c r="C115" s="33">
        <f t="shared" si="8"/>
        <v>487060355</v>
      </c>
      <c r="D115" s="56">
        <f t="shared" si="7"/>
        <v>6.8612297545752824E-3</v>
      </c>
    </row>
    <row r="116" spans="1:4" x14ac:dyDescent="0.25">
      <c r="A116" s="32">
        <v>2000</v>
      </c>
      <c r="B116" s="53">
        <f t="shared" si="6"/>
        <v>3557.63</v>
      </c>
      <c r="C116" s="33">
        <f t="shared" si="8"/>
        <v>487865459</v>
      </c>
      <c r="D116" s="56">
        <f t="shared" si="7"/>
        <v>7.2922358702996433E-3</v>
      </c>
    </row>
    <row r="117" spans="1:4" x14ac:dyDescent="0.25">
      <c r="A117" s="31">
        <v>2001</v>
      </c>
      <c r="B117" s="53">
        <f t="shared" si="6"/>
        <v>5844.46</v>
      </c>
      <c r="C117" s="33">
        <f t="shared" si="8"/>
        <v>489073595</v>
      </c>
      <c r="D117" s="56">
        <f t="shared" si="7"/>
        <v>1.1950062444078586E-2</v>
      </c>
    </row>
    <row r="118" spans="1:4" x14ac:dyDescent="0.25">
      <c r="A118" s="32">
        <v>2002</v>
      </c>
      <c r="B118" s="53">
        <f t="shared" si="6"/>
        <v>5635.2960000000003</v>
      </c>
      <c r="C118" s="33">
        <f t="shared" si="8"/>
        <v>490424475</v>
      </c>
      <c r="D118" s="56">
        <f t="shared" si="7"/>
        <v>1.1490650012930126E-2</v>
      </c>
    </row>
    <row r="119" spans="1:4" x14ac:dyDescent="0.25">
      <c r="A119" s="31">
        <v>2003</v>
      </c>
      <c r="B119" s="53">
        <f t="shared" si="6"/>
        <v>7848.4229999999998</v>
      </c>
      <c r="C119" s="33">
        <f t="shared" si="8"/>
        <v>492252932</v>
      </c>
      <c r="D119" s="56">
        <f t="shared" si="7"/>
        <v>1.5943882686716024E-2</v>
      </c>
    </row>
    <row r="120" spans="1:4" x14ac:dyDescent="0.25">
      <c r="A120" s="32">
        <v>2004</v>
      </c>
      <c r="B120" s="53">
        <f t="shared" si="6"/>
        <v>10463.759</v>
      </c>
      <c r="C120" s="33">
        <f t="shared" si="8"/>
        <v>494232263</v>
      </c>
      <c r="D120" s="56">
        <f t="shared" si="7"/>
        <v>2.1171744103642219E-2</v>
      </c>
    </row>
    <row r="121" spans="1:4" x14ac:dyDescent="0.25">
      <c r="A121" s="31">
        <v>2005</v>
      </c>
      <c r="B121" s="53">
        <f t="shared" si="6"/>
        <v>9063.0540000000001</v>
      </c>
      <c r="C121" s="33">
        <f t="shared" si="8"/>
        <v>496200867</v>
      </c>
      <c r="D121" s="56">
        <f t="shared" si="7"/>
        <v>1.8264889488796478E-2</v>
      </c>
    </row>
    <row r="122" spans="1:4" x14ac:dyDescent="0.25">
      <c r="A122" s="32">
        <v>2006</v>
      </c>
      <c r="B122" s="53">
        <f t="shared" si="6"/>
        <v>10684.534</v>
      </c>
      <c r="C122" s="33">
        <f t="shared" si="8"/>
        <v>498074489</v>
      </c>
      <c r="D122" s="56">
        <f t="shared" si="7"/>
        <v>2.145167888733205E-2</v>
      </c>
    </row>
    <row r="123" spans="1:4" x14ac:dyDescent="0.25">
      <c r="A123" s="31">
        <v>2007</v>
      </c>
      <c r="B123" s="53">
        <f t="shared" si="6"/>
        <v>35292.389000000003</v>
      </c>
      <c r="C123" s="33">
        <f t="shared" si="8"/>
        <v>499915977</v>
      </c>
      <c r="D123" s="56">
        <f t="shared" si="7"/>
        <v>7.0596641483214692E-2</v>
      </c>
    </row>
    <row r="124" spans="1:4" x14ac:dyDescent="0.25">
      <c r="A124" s="32">
        <v>2008</v>
      </c>
      <c r="B124" s="53">
        <f t="shared" si="6"/>
        <v>17113.844000000001</v>
      </c>
      <c r="C124" s="33">
        <f t="shared" si="8"/>
        <v>501803925</v>
      </c>
      <c r="D124" s="56">
        <f t="shared" si="7"/>
        <v>3.410464356172583E-2</v>
      </c>
    </row>
    <row r="125" spans="1:4" x14ac:dyDescent="0.25">
      <c r="A125" s="31">
        <v>2009</v>
      </c>
      <c r="B125" s="53">
        <f t="shared" si="6"/>
        <v>15250.745000000001</v>
      </c>
      <c r="C125" s="33">
        <f t="shared" si="8"/>
        <v>503310374</v>
      </c>
      <c r="D125" s="56">
        <f t="shared" si="7"/>
        <v>3.0300875538877725E-2</v>
      </c>
    </row>
    <row r="126" spans="1:4" x14ac:dyDescent="0.25">
      <c r="A126" s="32">
        <v>2010</v>
      </c>
      <c r="B126" s="53">
        <f t="shared" si="6"/>
        <v>22275.545999999998</v>
      </c>
      <c r="C126" s="33">
        <f t="shared" si="8"/>
        <v>504412209</v>
      </c>
      <c r="D126" s="56">
        <f t="shared" si="7"/>
        <v>4.4161393405130686E-2</v>
      </c>
    </row>
    <row r="127" spans="1:4" x14ac:dyDescent="0.25">
      <c r="A127" s="31">
        <v>2011</v>
      </c>
      <c r="B127" s="53">
        <f t="shared" si="6"/>
        <v>30953.641</v>
      </c>
      <c r="C127" s="33">
        <f t="shared" si="8"/>
        <v>505526581</v>
      </c>
      <c r="D127" s="56">
        <f t="shared" si="7"/>
        <v>6.123049145856882E-2</v>
      </c>
    </row>
    <row r="128" spans="1:4" x14ac:dyDescent="0.25">
      <c r="A128" s="32">
        <v>2012</v>
      </c>
      <c r="B128" s="53">
        <f t="shared" si="6"/>
        <v>16732.21</v>
      </c>
      <c r="C128" s="33">
        <f t="shared" si="8"/>
        <v>505098575</v>
      </c>
      <c r="D128" s="56">
        <f t="shared" si="7"/>
        <v>3.3126622857726336E-2</v>
      </c>
    </row>
    <row r="129" spans="1:10" x14ac:dyDescent="0.25">
      <c r="A129" s="31">
        <v>2013</v>
      </c>
      <c r="B129" s="53">
        <f t="shared" si="6"/>
        <v>24794.51</v>
      </c>
      <c r="C129" s="33">
        <f t="shared" si="8"/>
        <v>508050888</v>
      </c>
      <c r="D129" s="56">
        <f t="shared" si="7"/>
        <v>4.8803201776905468E-2</v>
      </c>
    </row>
    <row r="130" spans="1:10" x14ac:dyDescent="0.25">
      <c r="A130" s="32">
        <v>2014</v>
      </c>
      <c r="B130" s="53">
        <f t="shared" si="6"/>
        <v>30447.823</v>
      </c>
      <c r="C130" s="33">
        <f t="shared" si="8"/>
        <v>508344735</v>
      </c>
      <c r="D130" s="56">
        <f t="shared" si="7"/>
        <v>5.9896013283190587E-2</v>
      </c>
    </row>
    <row r="131" spans="1:10" x14ac:dyDescent="0.25">
      <c r="A131" s="31">
        <v>2015</v>
      </c>
      <c r="B131" s="53">
        <f t="shared" si="6"/>
        <v>15049.880999999999</v>
      </c>
      <c r="C131" s="33">
        <f t="shared" si="8"/>
        <v>509668361</v>
      </c>
      <c r="D131" s="56">
        <f t="shared" si="7"/>
        <v>2.9528772338293135E-2</v>
      </c>
    </row>
    <row r="132" spans="1:10" x14ac:dyDescent="0.25">
      <c r="A132" t="s">
        <v>34</v>
      </c>
    </row>
    <row r="134" spans="1:10" x14ac:dyDescent="0.25">
      <c r="A134" s="115" t="s">
        <v>323</v>
      </c>
      <c r="B134" s="115"/>
      <c r="C134" s="115"/>
      <c r="D134" s="115"/>
      <c r="F134" s="7" t="s">
        <v>29</v>
      </c>
      <c r="I134" s="1" t="s">
        <v>3</v>
      </c>
      <c r="J134" s="7" t="s">
        <v>324</v>
      </c>
    </row>
    <row r="135" spans="1:10" ht="75" x14ac:dyDescent="0.25">
      <c r="A135" s="67" t="s">
        <v>0</v>
      </c>
      <c r="B135" s="28" t="s">
        <v>325</v>
      </c>
      <c r="C135" s="28" t="s">
        <v>319</v>
      </c>
      <c r="D135" s="28" t="s">
        <v>58</v>
      </c>
    </row>
    <row r="136" spans="1:10" x14ac:dyDescent="0.25">
      <c r="A136" s="31">
        <v>1995</v>
      </c>
      <c r="B136" s="59">
        <f>B57</f>
        <v>768662.9439999999</v>
      </c>
      <c r="C136" s="33">
        <f>C111</f>
        <v>483927331</v>
      </c>
      <c r="D136" s="56">
        <f>(B136/C136)*1000</f>
        <v>1.5883850627151288</v>
      </c>
    </row>
    <row r="137" spans="1:10" x14ac:dyDescent="0.25">
      <c r="A137" s="32">
        <v>1996</v>
      </c>
      <c r="B137" s="59">
        <f t="shared" ref="B137:B156" si="9">B58</f>
        <v>856177.05700000003</v>
      </c>
      <c r="C137" s="33">
        <f t="shared" ref="C137:C156" si="10">C112</f>
        <v>484581653</v>
      </c>
      <c r="D137" s="56">
        <f t="shared" ref="D137:D156" si="11">(B137/C137)*1000</f>
        <v>1.766837542650423</v>
      </c>
    </row>
    <row r="138" spans="1:10" x14ac:dyDescent="0.25">
      <c r="A138" s="31">
        <v>1997</v>
      </c>
      <c r="B138" s="59">
        <f t="shared" si="9"/>
        <v>686720.79399999999</v>
      </c>
      <c r="C138" s="33">
        <f t="shared" si="10"/>
        <v>485409098</v>
      </c>
      <c r="D138" s="56">
        <f t="shared" si="11"/>
        <v>1.4147258401819243</v>
      </c>
    </row>
    <row r="139" spans="1:10" x14ac:dyDescent="0.25">
      <c r="A139" s="32">
        <v>1998</v>
      </c>
      <c r="B139" s="59">
        <f t="shared" si="9"/>
        <v>696058.48600000003</v>
      </c>
      <c r="C139" s="33">
        <f t="shared" si="10"/>
        <v>486055038</v>
      </c>
      <c r="D139" s="56">
        <f t="shared" si="11"/>
        <v>1.4320569309683815</v>
      </c>
    </row>
    <row r="140" spans="1:10" x14ac:dyDescent="0.25">
      <c r="A140" s="31">
        <v>1999</v>
      </c>
      <c r="B140" s="59">
        <f t="shared" si="9"/>
        <v>446116.29199999996</v>
      </c>
      <c r="C140" s="33">
        <f t="shared" si="10"/>
        <v>487060355</v>
      </c>
      <c r="D140" s="56">
        <f t="shared" si="11"/>
        <v>0.91593636685950341</v>
      </c>
    </row>
    <row r="141" spans="1:10" x14ac:dyDescent="0.25">
      <c r="A141" s="32">
        <v>2000</v>
      </c>
      <c r="B141" s="59">
        <f t="shared" si="9"/>
        <v>371084.85</v>
      </c>
      <c r="C141" s="33">
        <f t="shared" si="10"/>
        <v>487865459</v>
      </c>
      <c r="D141" s="56">
        <f t="shared" si="11"/>
        <v>0.76062947920237978</v>
      </c>
    </row>
    <row r="142" spans="1:10" x14ac:dyDescent="0.25">
      <c r="A142" s="31">
        <v>2001</v>
      </c>
      <c r="B142" s="59">
        <f t="shared" si="9"/>
        <v>529050.45699999994</v>
      </c>
      <c r="C142" s="33">
        <f t="shared" si="10"/>
        <v>489073595</v>
      </c>
      <c r="D142" s="56">
        <f t="shared" si="11"/>
        <v>1.0817399720792531</v>
      </c>
    </row>
    <row r="143" spans="1:10" x14ac:dyDescent="0.25">
      <c r="A143" s="32">
        <v>2002</v>
      </c>
      <c r="B143" s="59">
        <f t="shared" si="9"/>
        <v>409370.47599999997</v>
      </c>
      <c r="C143" s="33">
        <f t="shared" si="10"/>
        <v>490424475</v>
      </c>
      <c r="D143" s="56">
        <f t="shared" si="11"/>
        <v>0.83472684759462701</v>
      </c>
    </row>
    <row r="144" spans="1:10" x14ac:dyDescent="0.25">
      <c r="A144" s="31">
        <v>2003</v>
      </c>
      <c r="B144" s="59">
        <f t="shared" si="9"/>
        <v>500482.68900000001</v>
      </c>
      <c r="C144" s="33">
        <f t="shared" si="10"/>
        <v>492252932</v>
      </c>
      <c r="D144" s="56">
        <f t="shared" si="11"/>
        <v>1.016718553542308</v>
      </c>
    </row>
    <row r="145" spans="1:4" x14ac:dyDescent="0.25">
      <c r="A145" s="32">
        <v>2004</v>
      </c>
      <c r="B145" s="59">
        <f t="shared" si="9"/>
        <v>572771.70899999992</v>
      </c>
      <c r="C145" s="33">
        <f t="shared" si="10"/>
        <v>494232263</v>
      </c>
      <c r="D145" s="56">
        <f t="shared" si="11"/>
        <v>1.1589120174455303</v>
      </c>
    </row>
    <row r="146" spans="1:4" x14ac:dyDescent="0.25">
      <c r="A146" s="31">
        <v>2005</v>
      </c>
      <c r="B146" s="59">
        <f t="shared" si="9"/>
        <v>637992.36100000003</v>
      </c>
      <c r="C146" s="33">
        <f t="shared" si="10"/>
        <v>496200867</v>
      </c>
      <c r="D146" s="56">
        <f t="shared" si="11"/>
        <v>1.2857542246092046</v>
      </c>
    </row>
    <row r="147" spans="1:4" x14ac:dyDescent="0.25">
      <c r="A147" s="32">
        <v>2006</v>
      </c>
      <c r="B147" s="59">
        <f t="shared" si="9"/>
        <v>802955.571</v>
      </c>
      <c r="C147" s="33">
        <f t="shared" si="10"/>
        <v>498074489</v>
      </c>
      <c r="D147" s="56">
        <f t="shared" si="11"/>
        <v>1.6121194494665234</v>
      </c>
    </row>
    <row r="148" spans="1:4" x14ac:dyDescent="0.25">
      <c r="A148" s="31">
        <v>2007</v>
      </c>
      <c r="B148" s="59">
        <f t="shared" si="9"/>
        <v>1171412.186</v>
      </c>
      <c r="C148" s="33">
        <f t="shared" si="10"/>
        <v>499915977</v>
      </c>
      <c r="D148" s="56">
        <f t="shared" si="11"/>
        <v>2.3432181404356278</v>
      </c>
    </row>
    <row r="149" spans="1:4" x14ac:dyDescent="0.25">
      <c r="A149" s="32">
        <v>2008</v>
      </c>
      <c r="B149" s="59">
        <f t="shared" si="9"/>
        <v>1258683.5279999999</v>
      </c>
      <c r="C149" s="33">
        <f t="shared" si="10"/>
        <v>501803925</v>
      </c>
      <c r="D149" s="56">
        <f t="shared" si="11"/>
        <v>2.5083174229854817</v>
      </c>
    </row>
    <row r="150" spans="1:4" x14ac:dyDescent="0.25">
      <c r="A150" s="31">
        <v>2009</v>
      </c>
      <c r="B150" s="59">
        <f t="shared" si="9"/>
        <v>1121638.1530000002</v>
      </c>
      <c r="C150" s="33">
        <f t="shared" si="10"/>
        <v>503310374</v>
      </c>
      <c r="D150" s="56">
        <f t="shared" si="11"/>
        <v>2.2285218245869101</v>
      </c>
    </row>
    <row r="151" spans="1:4" x14ac:dyDescent="0.25">
      <c r="A151" s="32">
        <v>2010</v>
      </c>
      <c r="B151" s="59">
        <f t="shared" si="9"/>
        <v>1218317.594</v>
      </c>
      <c r="C151" s="33">
        <f t="shared" si="10"/>
        <v>504412209</v>
      </c>
      <c r="D151" s="56">
        <f t="shared" si="11"/>
        <v>2.4153213825163378</v>
      </c>
    </row>
    <row r="152" spans="1:4" x14ac:dyDescent="0.25">
      <c r="A152" s="31">
        <v>2011</v>
      </c>
      <c r="B152" s="59">
        <f t="shared" si="9"/>
        <v>1676151.4850000001</v>
      </c>
      <c r="C152" s="33">
        <f t="shared" si="10"/>
        <v>505526581</v>
      </c>
      <c r="D152" s="56">
        <f t="shared" si="11"/>
        <v>3.3156545036352898</v>
      </c>
    </row>
    <row r="153" spans="1:4" x14ac:dyDescent="0.25">
      <c r="A153" s="32">
        <v>2012</v>
      </c>
      <c r="B153" s="59">
        <f t="shared" si="9"/>
        <v>1807990.15</v>
      </c>
      <c r="C153" s="33">
        <f t="shared" si="10"/>
        <v>505098575</v>
      </c>
      <c r="D153" s="56">
        <f t="shared" si="11"/>
        <v>3.5794798074811434</v>
      </c>
    </row>
    <row r="154" spans="1:4" x14ac:dyDescent="0.25">
      <c r="A154" s="31">
        <v>2013</v>
      </c>
      <c r="B154" s="59">
        <f t="shared" si="9"/>
        <v>1844439.081</v>
      </c>
      <c r="C154" s="33">
        <f t="shared" si="10"/>
        <v>508050888</v>
      </c>
      <c r="D154" s="56">
        <f t="shared" si="11"/>
        <v>3.6304219214355551</v>
      </c>
    </row>
    <row r="155" spans="1:4" x14ac:dyDescent="0.25">
      <c r="A155" s="32">
        <v>2014</v>
      </c>
      <c r="B155" s="59">
        <f t="shared" si="9"/>
        <v>1820142.8790000002</v>
      </c>
      <c r="C155" s="33">
        <f t="shared" si="10"/>
        <v>508344735</v>
      </c>
      <c r="D155" s="56">
        <f t="shared" si="11"/>
        <v>3.5805286327987642</v>
      </c>
    </row>
    <row r="156" spans="1:4" x14ac:dyDescent="0.25">
      <c r="A156" s="31">
        <v>2015</v>
      </c>
      <c r="B156" s="59">
        <f t="shared" si="9"/>
        <v>1786594.2490000001</v>
      </c>
      <c r="C156" s="33">
        <f t="shared" si="10"/>
        <v>509668361</v>
      </c>
      <c r="D156" s="56">
        <f t="shared" si="11"/>
        <v>3.5054054473669791</v>
      </c>
    </row>
    <row r="157" spans="1:4" x14ac:dyDescent="0.25">
      <c r="A157" t="s">
        <v>34</v>
      </c>
    </row>
  </sheetData>
  <mergeCells count="6">
    <mergeCell ref="A134:D134"/>
    <mergeCell ref="A4:D4"/>
    <mergeCell ref="A30:D30"/>
    <mergeCell ref="A55:D55"/>
    <mergeCell ref="A83:D83"/>
    <mergeCell ref="A109:D109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7"/>
  <sheetViews>
    <sheetView topLeftCell="A70" zoomScale="80" zoomScaleNormal="80" workbookViewId="0">
      <selection activeCell="O27" sqref="O27"/>
    </sheetView>
  </sheetViews>
  <sheetFormatPr baseColWidth="10" defaultRowHeight="15" x14ac:dyDescent="0.25"/>
  <cols>
    <col min="2" max="2" width="15.7109375" customWidth="1"/>
    <col min="4" max="4" width="15" customWidth="1"/>
    <col min="9" max="9" width="2.85546875" customWidth="1"/>
    <col min="10" max="10" width="3.42578125" customWidth="1"/>
    <col min="11" max="11" width="13" bestFit="1" customWidth="1"/>
  </cols>
  <sheetData>
    <row r="1" spans="1:10" x14ac:dyDescent="0.25">
      <c r="A1" s="7" t="s">
        <v>11</v>
      </c>
    </row>
    <row r="4" spans="1:10" x14ac:dyDescent="0.25">
      <c r="A4" s="115" t="s">
        <v>12</v>
      </c>
      <c r="B4" s="115"/>
      <c r="C4" s="115"/>
      <c r="D4" s="115"/>
      <c r="F4" s="7" t="s">
        <v>25</v>
      </c>
      <c r="I4" s="1" t="s">
        <v>3</v>
      </c>
      <c r="J4" s="7" t="s">
        <v>315</v>
      </c>
    </row>
    <row r="5" spans="1:10" ht="75" x14ac:dyDescent="0.25">
      <c r="A5" s="68" t="s">
        <v>0</v>
      </c>
      <c r="B5" s="28" t="s">
        <v>316</v>
      </c>
      <c r="C5" s="28" t="s">
        <v>24</v>
      </c>
      <c r="D5" s="28" t="s">
        <v>17</v>
      </c>
    </row>
    <row r="6" spans="1:10" x14ac:dyDescent="0.25">
      <c r="A6" s="31">
        <v>1995</v>
      </c>
      <c r="B6" s="44">
        <f>'Export '!J2</f>
        <v>566.99800000000005</v>
      </c>
      <c r="C6" s="33">
        <v>37472184</v>
      </c>
      <c r="D6" s="56">
        <f>(B6*1000/C6)</f>
        <v>1.5131170363595568E-2</v>
      </c>
    </row>
    <row r="7" spans="1:10" x14ac:dyDescent="0.25">
      <c r="A7" s="32">
        <v>1996</v>
      </c>
      <c r="B7" s="44">
        <f>'Export '!J3</f>
        <v>327.19499999999999</v>
      </c>
      <c r="C7" s="34">
        <v>38068050</v>
      </c>
      <c r="D7" s="56">
        <f t="shared" ref="D7:D26" si="0">(B7*1000/C7)</f>
        <v>8.595002896129432E-3</v>
      </c>
    </row>
    <row r="8" spans="1:10" x14ac:dyDescent="0.25">
      <c r="A8" s="31">
        <v>1997</v>
      </c>
      <c r="B8" s="44">
        <f>'Export '!J4</f>
        <v>138.983</v>
      </c>
      <c r="C8" s="33">
        <v>38635691</v>
      </c>
      <c r="D8" s="56">
        <f t="shared" si="0"/>
        <v>3.5972696851727074E-3</v>
      </c>
    </row>
    <row r="9" spans="1:10" x14ac:dyDescent="0.25">
      <c r="A9" s="32">
        <v>1998</v>
      </c>
      <c r="B9" s="44">
        <f>'Export '!J5</f>
        <v>300.23500000000001</v>
      </c>
      <c r="C9" s="34">
        <v>39184456</v>
      </c>
      <c r="D9" s="56">
        <f t="shared" si="0"/>
        <v>7.6620943774235372E-3</v>
      </c>
    </row>
    <row r="10" spans="1:10" x14ac:dyDescent="0.25">
      <c r="A10" s="31">
        <v>1999</v>
      </c>
      <c r="B10" s="44">
        <f>'Export '!J6</f>
        <v>128.553</v>
      </c>
      <c r="C10" s="33">
        <v>39730798</v>
      </c>
      <c r="D10" s="56">
        <f t="shared" si="0"/>
        <v>3.2356007548602472E-3</v>
      </c>
    </row>
    <row r="11" spans="1:10" x14ac:dyDescent="0.25">
      <c r="A11" s="32">
        <v>2000</v>
      </c>
      <c r="B11" s="44">
        <f>'Export '!J7</f>
        <v>374.858</v>
      </c>
      <c r="C11" s="34">
        <v>40295563</v>
      </c>
      <c r="D11" s="56">
        <f t="shared" si="0"/>
        <v>9.3027115665315317E-3</v>
      </c>
    </row>
    <row r="12" spans="1:10" x14ac:dyDescent="0.25">
      <c r="A12" s="31">
        <v>2001</v>
      </c>
      <c r="B12" s="44">
        <f>'Export '!J8</f>
        <v>1671.5740000000001</v>
      </c>
      <c r="C12" s="33">
        <v>40813541</v>
      </c>
      <c r="D12" s="56">
        <f t="shared" si="0"/>
        <v>4.0956358087135838E-2</v>
      </c>
    </row>
    <row r="13" spans="1:10" x14ac:dyDescent="0.25">
      <c r="A13" s="32">
        <v>2002</v>
      </c>
      <c r="B13" s="44">
        <f>'Export '!J9</f>
        <v>2714.4070000000002</v>
      </c>
      <c r="C13" s="34">
        <v>41328824</v>
      </c>
      <c r="D13" s="56">
        <f t="shared" si="0"/>
        <v>6.56783023876992E-2</v>
      </c>
    </row>
    <row r="14" spans="1:10" x14ac:dyDescent="0.25">
      <c r="A14" s="31">
        <v>2003</v>
      </c>
      <c r="B14" s="44">
        <f>'Export '!J10</f>
        <v>813.50400000000002</v>
      </c>
      <c r="C14" s="33">
        <v>41848959</v>
      </c>
      <c r="D14" s="56">
        <f t="shared" si="0"/>
        <v>1.9439049845899392E-2</v>
      </c>
    </row>
    <row r="15" spans="1:10" x14ac:dyDescent="0.25">
      <c r="A15" s="32">
        <v>2004</v>
      </c>
      <c r="B15" s="44">
        <f>'Export '!J11</f>
        <v>1358.87</v>
      </c>
      <c r="C15" s="34">
        <v>42368489</v>
      </c>
      <c r="D15" s="56">
        <f t="shared" si="0"/>
        <v>3.2072656638758114E-2</v>
      </c>
    </row>
    <row r="16" spans="1:10" x14ac:dyDescent="0.25">
      <c r="A16" s="31">
        <v>2005</v>
      </c>
      <c r="B16" s="44">
        <f>'Export '!J12</f>
        <v>860.28899999999999</v>
      </c>
      <c r="C16" s="33">
        <v>42888592</v>
      </c>
      <c r="D16" s="56">
        <f t="shared" si="0"/>
        <v>2.0058690665340564E-2</v>
      </c>
    </row>
    <row r="17" spans="1:10" x14ac:dyDescent="0.25">
      <c r="A17" s="32">
        <v>2006</v>
      </c>
      <c r="B17" s="44">
        <f>'Export '!J13</f>
        <v>4718.2610000000004</v>
      </c>
      <c r="C17" s="34">
        <v>43405956</v>
      </c>
      <c r="D17" s="56">
        <f t="shared" si="0"/>
        <v>0.10870077369105752</v>
      </c>
    </row>
    <row r="18" spans="1:10" x14ac:dyDescent="0.25">
      <c r="A18" s="31">
        <v>2007</v>
      </c>
      <c r="B18" s="44">
        <f>'Export '!J14</f>
        <v>1408.76</v>
      </c>
      <c r="C18" s="33">
        <v>43926929</v>
      </c>
      <c r="D18" s="56">
        <f t="shared" si="0"/>
        <v>3.2070532406214873E-2</v>
      </c>
    </row>
    <row r="19" spans="1:10" x14ac:dyDescent="0.25">
      <c r="A19" s="32">
        <v>2008</v>
      </c>
      <c r="B19" s="44">
        <f>'Export '!J15</f>
        <v>9070.7489999999998</v>
      </c>
      <c r="C19" s="34">
        <v>44451147</v>
      </c>
      <c r="D19" s="56">
        <f t="shared" si="0"/>
        <v>0.20406107855889524</v>
      </c>
    </row>
    <row r="20" spans="1:10" x14ac:dyDescent="0.25">
      <c r="A20" s="31">
        <v>2009</v>
      </c>
      <c r="B20" s="44">
        <f>'Export '!J16</f>
        <v>7587.82</v>
      </c>
      <c r="C20" s="33">
        <v>44978832</v>
      </c>
      <c r="D20" s="56">
        <f t="shared" si="0"/>
        <v>0.16869757756270773</v>
      </c>
    </row>
    <row r="21" spans="1:10" x14ac:dyDescent="0.25">
      <c r="A21" s="32">
        <v>2010</v>
      </c>
      <c r="B21" s="44">
        <f>'Export '!J17</f>
        <v>8463.6779999999999</v>
      </c>
      <c r="C21" s="34">
        <v>45509584</v>
      </c>
      <c r="D21" s="56">
        <f t="shared" si="0"/>
        <v>0.18597572766211179</v>
      </c>
    </row>
    <row r="22" spans="1:10" x14ac:dyDescent="0.25">
      <c r="A22" s="31">
        <v>2011</v>
      </c>
      <c r="B22" s="44">
        <f>'Export '!J18</f>
        <v>14491.368</v>
      </c>
      <c r="C22" s="33">
        <v>46044601</v>
      </c>
      <c r="D22" s="56">
        <f t="shared" si="0"/>
        <v>0.3147245862766842</v>
      </c>
    </row>
    <row r="23" spans="1:10" x14ac:dyDescent="0.25">
      <c r="A23" s="32">
        <v>2012</v>
      </c>
      <c r="B23" s="44">
        <f>'Export '!J19</f>
        <v>16351.966</v>
      </c>
      <c r="C23" s="34">
        <v>46581823</v>
      </c>
      <c r="D23" s="56">
        <f t="shared" si="0"/>
        <v>0.35103748515810557</v>
      </c>
    </row>
    <row r="24" spans="1:10" x14ac:dyDescent="0.25">
      <c r="A24" s="31">
        <v>2013</v>
      </c>
      <c r="B24" s="44">
        <f>'Export '!J20</f>
        <v>19583.026999999998</v>
      </c>
      <c r="C24" s="33">
        <v>47121089</v>
      </c>
      <c r="D24" s="56">
        <f t="shared" si="0"/>
        <v>0.41558944021858241</v>
      </c>
    </row>
    <row r="25" spans="1:10" x14ac:dyDescent="0.25">
      <c r="A25" s="32">
        <v>2014</v>
      </c>
      <c r="B25" s="44">
        <f>'Export '!J21</f>
        <v>22975.832999999999</v>
      </c>
      <c r="C25" s="34">
        <v>47661787</v>
      </c>
      <c r="D25" s="56">
        <f t="shared" si="0"/>
        <v>0.48205983128580554</v>
      </c>
    </row>
    <row r="26" spans="1:10" x14ac:dyDescent="0.25">
      <c r="A26" s="31">
        <v>2015</v>
      </c>
      <c r="B26" s="44">
        <f>'Export '!J22</f>
        <v>17762.776999999998</v>
      </c>
      <c r="C26" s="33">
        <v>48203405</v>
      </c>
      <c r="D26" s="56">
        <f t="shared" si="0"/>
        <v>0.36849631265675109</v>
      </c>
    </row>
    <row r="27" spans="1:10" x14ac:dyDescent="0.25">
      <c r="A27" t="s">
        <v>39</v>
      </c>
    </row>
    <row r="30" spans="1:10" x14ac:dyDescent="0.25">
      <c r="A30" s="115" t="s">
        <v>13</v>
      </c>
      <c r="B30" s="115"/>
      <c r="C30" s="115"/>
      <c r="D30" s="115"/>
      <c r="F30" s="7" t="s">
        <v>26</v>
      </c>
      <c r="I30" s="1" t="s">
        <v>3</v>
      </c>
      <c r="J30" s="7" t="s">
        <v>27</v>
      </c>
    </row>
    <row r="31" spans="1:10" ht="60" x14ac:dyDescent="0.25">
      <c r="A31" s="68" t="s">
        <v>0</v>
      </c>
      <c r="B31" s="28" t="s">
        <v>55</v>
      </c>
      <c r="C31" s="28" t="s">
        <v>24</v>
      </c>
      <c r="D31" s="28" t="s">
        <v>57</v>
      </c>
    </row>
    <row r="32" spans="1:10" x14ac:dyDescent="0.25">
      <c r="A32" s="31">
        <v>1995</v>
      </c>
      <c r="B32" s="44">
        <f>'Import '!J2</f>
        <v>394808.26400000002</v>
      </c>
      <c r="C32" s="33">
        <v>37472184</v>
      </c>
      <c r="D32" s="29">
        <f>(B32/C32)*1000</f>
        <v>10.536035583087445</v>
      </c>
    </row>
    <row r="33" spans="1:4" x14ac:dyDescent="0.25">
      <c r="A33" s="32">
        <v>1996</v>
      </c>
      <c r="B33" s="44">
        <f>'Import '!J3</f>
        <v>404723.22</v>
      </c>
      <c r="C33" s="34">
        <v>38068050</v>
      </c>
      <c r="D33" s="29">
        <f t="shared" ref="D33:D52" si="1">(B33/C33)*1000</f>
        <v>10.631572145145338</v>
      </c>
    </row>
    <row r="34" spans="1:4" x14ac:dyDescent="0.25">
      <c r="A34" s="31">
        <v>1997</v>
      </c>
      <c r="B34" s="44">
        <f>'Import '!J4</f>
        <v>451463.91600000003</v>
      </c>
      <c r="C34" s="33">
        <v>38635691</v>
      </c>
      <c r="D34" s="29">
        <f t="shared" si="1"/>
        <v>11.685151845737664</v>
      </c>
    </row>
    <row r="35" spans="1:4" x14ac:dyDescent="0.25">
      <c r="A35" s="32">
        <v>1998</v>
      </c>
      <c r="B35" s="44">
        <f>'Import '!J5</f>
        <v>540304.47600000002</v>
      </c>
      <c r="C35" s="34">
        <v>39184456</v>
      </c>
      <c r="D35" s="29">
        <f t="shared" si="1"/>
        <v>13.788745108519564</v>
      </c>
    </row>
    <row r="36" spans="1:4" x14ac:dyDescent="0.25">
      <c r="A36" s="31">
        <v>1999</v>
      </c>
      <c r="B36" s="44">
        <f>'Import '!J6</f>
        <v>267881.63299999997</v>
      </c>
      <c r="C36" s="33">
        <v>39730798</v>
      </c>
      <c r="D36" s="29">
        <f t="shared" si="1"/>
        <v>6.7424176327895546</v>
      </c>
    </row>
    <row r="37" spans="1:4" x14ac:dyDescent="0.25">
      <c r="A37" s="32">
        <v>2000</v>
      </c>
      <c r="B37" s="44">
        <f>'Import '!J7</f>
        <v>148045.22</v>
      </c>
      <c r="C37" s="34">
        <v>40295563</v>
      </c>
      <c r="D37" s="29">
        <f t="shared" si="1"/>
        <v>3.6739831628608837</v>
      </c>
    </row>
    <row r="38" spans="1:4" x14ac:dyDescent="0.25">
      <c r="A38" s="31">
        <v>2001</v>
      </c>
      <c r="B38" s="44">
        <f>'Import '!J8</f>
        <v>174706.981</v>
      </c>
      <c r="C38" s="33">
        <v>40813541</v>
      </c>
      <c r="D38" s="29">
        <f t="shared" si="1"/>
        <v>4.2806131670858942</v>
      </c>
    </row>
    <row r="39" spans="1:4" x14ac:dyDescent="0.25">
      <c r="A39" s="32">
        <v>2002</v>
      </c>
      <c r="B39" s="44">
        <f>'Import '!J9</f>
        <v>132939.41</v>
      </c>
      <c r="C39" s="34">
        <v>41328824</v>
      </c>
      <c r="D39" s="29">
        <f t="shared" si="1"/>
        <v>3.2166269720135277</v>
      </c>
    </row>
    <row r="40" spans="1:4" x14ac:dyDescent="0.25">
      <c r="A40" s="31">
        <v>2003</v>
      </c>
      <c r="B40" s="44">
        <f>'Import '!J10</f>
        <v>203580.40100000001</v>
      </c>
      <c r="C40" s="33">
        <v>41848959</v>
      </c>
      <c r="D40" s="29">
        <f t="shared" si="1"/>
        <v>4.8646467167797418</v>
      </c>
    </row>
    <row r="41" spans="1:4" x14ac:dyDescent="0.25">
      <c r="A41" s="32">
        <v>2004</v>
      </c>
      <c r="B41" s="44">
        <f>'Import '!J11</f>
        <v>241676.71900000001</v>
      </c>
      <c r="C41" s="34">
        <v>42368489</v>
      </c>
      <c r="D41" s="29">
        <f t="shared" si="1"/>
        <v>5.7041618595366952</v>
      </c>
    </row>
    <row r="42" spans="1:4" x14ac:dyDescent="0.25">
      <c r="A42" s="31">
        <v>2005</v>
      </c>
      <c r="B42" s="44">
        <f>'Import '!J12</f>
        <v>520869.80099999998</v>
      </c>
      <c r="C42" s="33">
        <v>42888592</v>
      </c>
      <c r="D42" s="29">
        <f t="shared" si="1"/>
        <v>12.14471673493035</v>
      </c>
    </row>
    <row r="43" spans="1:4" x14ac:dyDescent="0.25">
      <c r="A43" s="32">
        <v>2006</v>
      </c>
      <c r="B43" s="44">
        <f>'Import '!J13</f>
        <v>458175.125</v>
      </c>
      <c r="C43" s="34">
        <v>43405956</v>
      </c>
      <c r="D43" s="29">
        <f t="shared" si="1"/>
        <v>10.55558193442393</v>
      </c>
    </row>
    <row r="44" spans="1:4" x14ac:dyDescent="0.25">
      <c r="A44" s="31">
        <v>2007</v>
      </c>
      <c r="B44" s="44">
        <f>'Import '!J14</f>
        <v>418235.31400000001</v>
      </c>
      <c r="C44" s="33">
        <v>43926929</v>
      </c>
      <c r="D44" s="29">
        <f t="shared" si="1"/>
        <v>9.5211598789435055</v>
      </c>
    </row>
    <row r="45" spans="1:4" x14ac:dyDescent="0.25">
      <c r="A45" s="32">
        <v>2008</v>
      </c>
      <c r="B45" s="44">
        <f>'Import '!J15</f>
        <v>543564.54299999995</v>
      </c>
      <c r="C45" s="34">
        <v>44451147</v>
      </c>
      <c r="D45" s="29">
        <f t="shared" si="1"/>
        <v>12.228358089387433</v>
      </c>
    </row>
    <row r="46" spans="1:4" x14ac:dyDescent="0.25">
      <c r="A46" s="31">
        <v>2009</v>
      </c>
      <c r="B46" s="44">
        <f>'Import '!J16</f>
        <v>353268.14600000001</v>
      </c>
      <c r="C46" s="33">
        <v>44978832</v>
      </c>
      <c r="D46" s="29">
        <f t="shared" si="1"/>
        <v>7.8540978120552349</v>
      </c>
    </row>
    <row r="47" spans="1:4" x14ac:dyDescent="0.25">
      <c r="A47" s="32">
        <v>2010</v>
      </c>
      <c r="B47" s="44">
        <f>'Import '!J17</f>
        <v>505661.30599999998</v>
      </c>
      <c r="C47" s="34">
        <v>45509584</v>
      </c>
      <c r="D47" s="29">
        <f t="shared" si="1"/>
        <v>11.111094884980711</v>
      </c>
    </row>
    <row r="48" spans="1:4" x14ac:dyDescent="0.25">
      <c r="A48" s="31">
        <v>2011</v>
      </c>
      <c r="B48" s="44">
        <f>'Import '!J18</f>
        <v>507442.924</v>
      </c>
      <c r="C48" s="33">
        <v>46044601</v>
      </c>
      <c r="D48" s="29">
        <f t="shared" si="1"/>
        <v>11.020682403133431</v>
      </c>
    </row>
    <row r="49" spans="1:10" x14ac:dyDescent="0.25">
      <c r="A49" s="32">
        <v>2012</v>
      </c>
      <c r="B49" s="44">
        <f>'Import '!J19</f>
        <v>457131.15299999999</v>
      </c>
      <c r="C49" s="34">
        <v>46581823</v>
      </c>
      <c r="D49" s="29">
        <f t="shared" si="1"/>
        <v>9.8135092952459164</v>
      </c>
    </row>
    <row r="50" spans="1:10" x14ac:dyDescent="0.25">
      <c r="A50" s="31">
        <v>2013</v>
      </c>
      <c r="B50" s="44">
        <f>'Import '!J20</f>
        <v>569350.56999999995</v>
      </c>
      <c r="C50" s="33">
        <v>47121089</v>
      </c>
      <c r="D50" s="29">
        <f t="shared" si="1"/>
        <v>12.082712477209514</v>
      </c>
    </row>
    <row r="51" spans="1:10" x14ac:dyDescent="0.25">
      <c r="A51" s="32">
        <v>2014</v>
      </c>
      <c r="B51" s="44">
        <f>'Import '!J21</f>
        <v>531457.01300000004</v>
      </c>
      <c r="C51" s="34">
        <v>47661787</v>
      </c>
      <c r="D51" s="29">
        <f t="shared" si="1"/>
        <v>11.150589318021165</v>
      </c>
    </row>
    <row r="52" spans="1:10" x14ac:dyDescent="0.25">
      <c r="A52" s="31">
        <v>2015</v>
      </c>
      <c r="B52" s="44">
        <f>'Import '!J22</f>
        <v>456073.87</v>
      </c>
      <c r="C52" s="33">
        <v>48203405</v>
      </c>
      <c r="D52" s="29">
        <f t="shared" si="1"/>
        <v>9.4614450991584516</v>
      </c>
    </row>
    <row r="53" spans="1:10" x14ac:dyDescent="0.25">
      <c r="A53" t="s">
        <v>39</v>
      </c>
    </row>
    <row r="55" spans="1:10" x14ac:dyDescent="0.25">
      <c r="A55" s="115" t="s">
        <v>22</v>
      </c>
      <c r="B55" s="115"/>
      <c r="C55" s="115"/>
      <c r="D55" s="115"/>
      <c r="F55" s="7" t="s">
        <v>29</v>
      </c>
      <c r="I55" s="1" t="s">
        <v>3</v>
      </c>
      <c r="J55" s="7" t="s">
        <v>28</v>
      </c>
    </row>
    <row r="56" spans="1:10" ht="75" x14ac:dyDescent="0.25">
      <c r="A56" s="68" t="s">
        <v>0</v>
      </c>
      <c r="B56" s="28" t="s">
        <v>56</v>
      </c>
      <c r="C56" s="28" t="s">
        <v>24</v>
      </c>
      <c r="D56" s="28" t="s">
        <v>58</v>
      </c>
    </row>
    <row r="57" spans="1:10" x14ac:dyDescent="0.25">
      <c r="A57" s="31">
        <v>1995</v>
      </c>
      <c r="B57" s="53">
        <f>B6+B32</f>
        <v>395375.26200000005</v>
      </c>
      <c r="C57" s="33">
        <v>37472184</v>
      </c>
      <c r="D57" s="56">
        <f>(B57/C57)*1000</f>
        <v>10.551166753451042</v>
      </c>
    </row>
    <row r="58" spans="1:10" x14ac:dyDescent="0.25">
      <c r="A58" s="32">
        <v>1996</v>
      </c>
      <c r="B58" s="53">
        <f t="shared" ref="B58:B77" si="2">B7+B33</f>
        <v>405050.41499999998</v>
      </c>
      <c r="C58" s="34">
        <v>38068050</v>
      </c>
      <c r="D58" s="56">
        <f t="shared" ref="D58:D77" si="3">(B58/C58)*1000</f>
        <v>10.640167148041467</v>
      </c>
    </row>
    <row r="59" spans="1:10" x14ac:dyDescent="0.25">
      <c r="A59" s="31">
        <v>1997</v>
      </c>
      <c r="B59" s="53">
        <f t="shared" si="2"/>
        <v>451602.89900000003</v>
      </c>
      <c r="C59" s="33">
        <v>38635691</v>
      </c>
      <c r="D59" s="56">
        <f t="shared" si="3"/>
        <v>11.688749115422837</v>
      </c>
    </row>
    <row r="60" spans="1:10" x14ac:dyDescent="0.25">
      <c r="A60" s="32">
        <v>1998</v>
      </c>
      <c r="B60" s="53">
        <f t="shared" si="2"/>
        <v>540604.71100000001</v>
      </c>
      <c r="C60" s="34">
        <v>39184456</v>
      </c>
      <c r="D60" s="56">
        <f t="shared" si="3"/>
        <v>13.796407202896987</v>
      </c>
    </row>
    <row r="61" spans="1:10" x14ac:dyDescent="0.25">
      <c r="A61" s="31">
        <v>1999</v>
      </c>
      <c r="B61" s="53">
        <f t="shared" si="2"/>
        <v>268010.18599999999</v>
      </c>
      <c r="C61" s="33">
        <v>39730798</v>
      </c>
      <c r="D61" s="56">
        <f t="shared" si="3"/>
        <v>6.7456532335444157</v>
      </c>
    </row>
    <row r="62" spans="1:10" x14ac:dyDescent="0.25">
      <c r="A62" s="32">
        <v>2000</v>
      </c>
      <c r="B62" s="53">
        <f t="shared" si="2"/>
        <v>148420.07800000001</v>
      </c>
      <c r="C62" s="34">
        <v>40295563</v>
      </c>
      <c r="D62" s="56">
        <f t="shared" si="3"/>
        <v>3.6832858744274155</v>
      </c>
    </row>
    <row r="63" spans="1:10" x14ac:dyDescent="0.25">
      <c r="A63" s="31">
        <v>2001</v>
      </c>
      <c r="B63" s="53">
        <f t="shared" si="2"/>
        <v>176378.55499999999</v>
      </c>
      <c r="C63" s="33">
        <v>40813541</v>
      </c>
      <c r="D63" s="56">
        <f t="shared" si="3"/>
        <v>4.3215695251730297</v>
      </c>
    </row>
    <row r="64" spans="1:10" x14ac:dyDescent="0.25">
      <c r="A64" s="32">
        <v>2002</v>
      </c>
      <c r="B64" s="53">
        <f t="shared" si="2"/>
        <v>135653.81700000001</v>
      </c>
      <c r="C64" s="34">
        <v>41328824</v>
      </c>
      <c r="D64" s="56">
        <f t="shared" si="3"/>
        <v>3.2823052744012267</v>
      </c>
    </row>
    <row r="65" spans="1:4" x14ac:dyDescent="0.25">
      <c r="A65" s="31">
        <v>2003</v>
      </c>
      <c r="B65" s="53">
        <f t="shared" si="2"/>
        <v>204393.905</v>
      </c>
      <c r="C65" s="33">
        <v>41848959</v>
      </c>
      <c r="D65" s="56">
        <f t="shared" si="3"/>
        <v>4.8840857666256401</v>
      </c>
    </row>
    <row r="66" spans="1:4" x14ac:dyDescent="0.25">
      <c r="A66" s="32">
        <v>2004</v>
      </c>
      <c r="B66" s="53">
        <f t="shared" si="2"/>
        <v>243035.58900000001</v>
      </c>
      <c r="C66" s="34">
        <v>42368489</v>
      </c>
      <c r="D66" s="56">
        <f t="shared" si="3"/>
        <v>5.7362345161754531</v>
      </c>
    </row>
    <row r="67" spans="1:4" x14ac:dyDescent="0.25">
      <c r="A67" s="31">
        <v>2005</v>
      </c>
      <c r="B67" s="53">
        <f t="shared" si="2"/>
        <v>521730.08999999997</v>
      </c>
      <c r="C67" s="33">
        <v>42888592</v>
      </c>
      <c r="D67" s="56">
        <f t="shared" si="3"/>
        <v>12.164775425595691</v>
      </c>
    </row>
    <row r="68" spans="1:4" x14ac:dyDescent="0.25">
      <c r="A68" s="32">
        <v>2006</v>
      </c>
      <c r="B68" s="53">
        <f t="shared" si="2"/>
        <v>462893.386</v>
      </c>
      <c r="C68" s="34">
        <v>43405956</v>
      </c>
      <c r="D68" s="56">
        <f t="shared" si="3"/>
        <v>10.664282708114987</v>
      </c>
    </row>
    <row r="69" spans="1:4" x14ac:dyDescent="0.25">
      <c r="A69" s="31">
        <v>2007</v>
      </c>
      <c r="B69" s="53">
        <f t="shared" si="2"/>
        <v>419644.07400000002</v>
      </c>
      <c r="C69" s="33">
        <v>43926929</v>
      </c>
      <c r="D69" s="56">
        <f t="shared" si="3"/>
        <v>9.5532304113497215</v>
      </c>
    </row>
    <row r="70" spans="1:4" x14ac:dyDescent="0.25">
      <c r="A70" s="32">
        <v>2008</v>
      </c>
      <c r="B70" s="53">
        <f t="shared" si="2"/>
        <v>552635.2919999999</v>
      </c>
      <c r="C70" s="34">
        <v>44451147</v>
      </c>
      <c r="D70" s="56">
        <f t="shared" si="3"/>
        <v>12.432419167946327</v>
      </c>
    </row>
    <row r="71" spans="1:4" x14ac:dyDescent="0.25">
      <c r="A71" s="31">
        <v>2009</v>
      </c>
      <c r="B71" s="53">
        <f t="shared" si="2"/>
        <v>360855.96600000001</v>
      </c>
      <c r="C71" s="33">
        <v>44978832</v>
      </c>
      <c r="D71" s="56">
        <f t="shared" si="3"/>
        <v>8.0227953896179436</v>
      </c>
    </row>
    <row r="72" spans="1:4" x14ac:dyDescent="0.25">
      <c r="A72" s="32">
        <v>2010</v>
      </c>
      <c r="B72" s="53">
        <f t="shared" si="2"/>
        <v>514124.984</v>
      </c>
      <c r="C72" s="34">
        <v>45509584</v>
      </c>
      <c r="D72" s="56">
        <f t="shared" si="3"/>
        <v>11.297070612642823</v>
      </c>
    </row>
    <row r="73" spans="1:4" x14ac:dyDescent="0.25">
      <c r="A73" s="31">
        <v>2011</v>
      </c>
      <c r="B73" s="53">
        <f t="shared" si="2"/>
        <v>521934.29200000002</v>
      </c>
      <c r="C73" s="33">
        <v>46044601</v>
      </c>
      <c r="D73" s="56">
        <f t="shared" si="3"/>
        <v>11.335406989410115</v>
      </c>
    </row>
    <row r="74" spans="1:4" x14ac:dyDescent="0.25">
      <c r="A74" s="32">
        <v>2012</v>
      </c>
      <c r="B74" s="53">
        <f t="shared" si="2"/>
        <v>473483.11900000001</v>
      </c>
      <c r="C74" s="34">
        <v>46581823</v>
      </c>
      <c r="D74" s="56">
        <f t="shared" si="3"/>
        <v>10.16454678040402</v>
      </c>
    </row>
    <row r="75" spans="1:4" x14ac:dyDescent="0.25">
      <c r="A75" s="31">
        <v>2013</v>
      </c>
      <c r="B75" s="53">
        <f t="shared" si="2"/>
        <v>588933.59699999995</v>
      </c>
      <c r="C75" s="33">
        <v>47121089</v>
      </c>
      <c r="D75" s="56">
        <f t="shared" si="3"/>
        <v>12.498301917428096</v>
      </c>
    </row>
    <row r="76" spans="1:4" x14ac:dyDescent="0.25">
      <c r="A76" s="32">
        <v>2014</v>
      </c>
      <c r="B76" s="53">
        <f t="shared" si="2"/>
        <v>554432.84600000002</v>
      </c>
      <c r="C76" s="34">
        <v>47661787</v>
      </c>
      <c r="D76" s="56">
        <f t="shared" si="3"/>
        <v>11.632649149306969</v>
      </c>
    </row>
    <row r="77" spans="1:4" x14ac:dyDescent="0.25">
      <c r="A77" s="31">
        <v>2015</v>
      </c>
      <c r="B77" s="53">
        <f t="shared" si="2"/>
        <v>473836.647</v>
      </c>
      <c r="C77" s="33">
        <v>48203405</v>
      </c>
      <c r="D77" s="56">
        <f t="shared" si="3"/>
        <v>9.8299414118152022</v>
      </c>
    </row>
    <row r="78" spans="1:4" x14ac:dyDescent="0.25">
      <c r="A78" t="s">
        <v>39</v>
      </c>
    </row>
    <row r="83" spans="1:10" x14ac:dyDescent="0.25">
      <c r="A83" s="115" t="s">
        <v>317</v>
      </c>
      <c r="B83" s="115"/>
      <c r="C83" s="115"/>
      <c r="D83" s="115"/>
      <c r="F83" s="7" t="s">
        <v>25</v>
      </c>
      <c r="I83" s="1" t="s">
        <v>3</v>
      </c>
      <c r="J83" s="7" t="s">
        <v>318</v>
      </c>
    </row>
    <row r="84" spans="1:10" ht="60" x14ac:dyDescent="0.25">
      <c r="A84" s="68" t="s">
        <v>0</v>
      </c>
      <c r="B84" s="28" t="s">
        <v>54</v>
      </c>
      <c r="C84" s="28" t="s">
        <v>319</v>
      </c>
      <c r="D84" s="28" t="s">
        <v>17</v>
      </c>
    </row>
    <row r="85" spans="1:10" x14ac:dyDescent="0.25">
      <c r="A85" s="31">
        <v>1995</v>
      </c>
      <c r="B85" s="53">
        <f t="shared" ref="B85:B105" si="4">B32</f>
        <v>394808.26400000002</v>
      </c>
      <c r="C85" s="33">
        <f>' Per Cápita 2'!C136</f>
        <v>483927331</v>
      </c>
      <c r="D85" s="52">
        <f>(B85/C85)*1000</f>
        <v>0.8158420463340188</v>
      </c>
    </row>
    <row r="86" spans="1:10" x14ac:dyDescent="0.25">
      <c r="A86" s="32">
        <v>1996</v>
      </c>
      <c r="B86" s="53">
        <f t="shared" si="4"/>
        <v>404723.22</v>
      </c>
      <c r="C86" s="33">
        <f>' Per Cápita 1'!C84</f>
        <v>484581653</v>
      </c>
      <c r="D86" s="52">
        <f t="shared" ref="D86:D105" si="5">(B86/C86)*1000</f>
        <v>0.8352012865002133</v>
      </c>
    </row>
    <row r="87" spans="1:10" x14ac:dyDescent="0.25">
      <c r="A87" s="31">
        <v>1997</v>
      </c>
      <c r="B87" s="53">
        <f t="shared" si="4"/>
        <v>451463.91600000003</v>
      </c>
      <c r="C87" s="33">
        <f>' Per Cápita 1'!C85</f>
        <v>485409098</v>
      </c>
      <c r="D87" s="52">
        <f t="shared" si="5"/>
        <v>0.93006892095788452</v>
      </c>
    </row>
    <row r="88" spans="1:10" x14ac:dyDescent="0.25">
      <c r="A88" s="32">
        <v>1998</v>
      </c>
      <c r="B88" s="53">
        <f t="shared" si="4"/>
        <v>540304.47600000002</v>
      </c>
      <c r="C88" s="33">
        <f>' Per Cápita 1'!C86</f>
        <v>486055038</v>
      </c>
      <c r="D88" s="52">
        <f t="shared" si="5"/>
        <v>1.1116117183420697</v>
      </c>
    </row>
    <row r="89" spans="1:10" x14ac:dyDescent="0.25">
      <c r="A89" s="31">
        <v>1999</v>
      </c>
      <c r="B89" s="53">
        <f t="shared" si="4"/>
        <v>267881.63299999997</v>
      </c>
      <c r="C89" s="33">
        <f>' Per Cápita 1'!C87</f>
        <v>487060355</v>
      </c>
      <c r="D89" s="52">
        <f t="shared" si="5"/>
        <v>0.54999679249196953</v>
      </c>
    </row>
    <row r="90" spans="1:10" x14ac:dyDescent="0.25">
      <c r="A90" s="32">
        <v>2000</v>
      </c>
      <c r="B90" s="53">
        <f t="shared" si="4"/>
        <v>148045.22</v>
      </c>
      <c r="C90" s="33">
        <f>' Per Cápita 1'!C88</f>
        <v>487865459</v>
      </c>
      <c r="D90" s="52">
        <f t="shared" si="5"/>
        <v>0.30345501463345043</v>
      </c>
    </row>
    <row r="91" spans="1:10" x14ac:dyDescent="0.25">
      <c r="A91" s="31">
        <v>2001</v>
      </c>
      <c r="B91" s="53">
        <f t="shared" si="4"/>
        <v>174706.981</v>
      </c>
      <c r="C91" s="33">
        <f>' Per Cápita 1'!C89</f>
        <v>489073595</v>
      </c>
      <c r="D91" s="52">
        <f t="shared" si="5"/>
        <v>0.3572202277655166</v>
      </c>
    </row>
    <row r="92" spans="1:10" x14ac:dyDescent="0.25">
      <c r="A92" s="32">
        <v>2002</v>
      </c>
      <c r="B92" s="53">
        <f t="shared" si="4"/>
        <v>132939.41</v>
      </c>
      <c r="C92" s="33">
        <f>' Per Cápita 1'!C90</f>
        <v>490424475</v>
      </c>
      <c r="D92" s="52">
        <f t="shared" si="5"/>
        <v>0.27107009698078388</v>
      </c>
    </row>
    <row r="93" spans="1:10" x14ac:dyDescent="0.25">
      <c r="A93" s="31">
        <v>2003</v>
      </c>
      <c r="B93" s="53">
        <f t="shared" si="4"/>
        <v>203580.40100000001</v>
      </c>
      <c r="C93" s="33">
        <f>' Per Cápita 1'!C91</f>
        <v>492252932</v>
      </c>
      <c r="D93" s="52">
        <f t="shared" si="5"/>
        <v>0.41356869155225268</v>
      </c>
    </row>
    <row r="94" spans="1:10" x14ac:dyDescent="0.25">
      <c r="A94" s="32">
        <v>2004</v>
      </c>
      <c r="B94" s="53">
        <f t="shared" si="4"/>
        <v>241676.71900000001</v>
      </c>
      <c r="C94" s="33">
        <f>' Per Cápita 1'!C92</f>
        <v>494232263</v>
      </c>
      <c r="D94" s="52">
        <f t="shared" si="5"/>
        <v>0.48899421808891508</v>
      </c>
    </row>
    <row r="95" spans="1:10" x14ac:dyDescent="0.25">
      <c r="A95" s="31">
        <v>2005</v>
      </c>
      <c r="B95" s="53">
        <f t="shared" si="4"/>
        <v>520869.80099999998</v>
      </c>
      <c r="C95" s="33">
        <f>' Per Cápita 1'!C93</f>
        <v>496200867</v>
      </c>
      <c r="D95" s="52">
        <f t="shared" si="5"/>
        <v>1.0497156205089822</v>
      </c>
    </row>
    <row r="96" spans="1:10" x14ac:dyDescent="0.25">
      <c r="A96" s="32">
        <v>2006</v>
      </c>
      <c r="B96" s="53">
        <f t="shared" si="4"/>
        <v>458175.125</v>
      </c>
      <c r="C96" s="33">
        <f>' Per Cápita 1'!C94</f>
        <v>498074489</v>
      </c>
      <c r="D96" s="52">
        <f t="shared" si="5"/>
        <v>0.91989277732311237</v>
      </c>
    </row>
    <row r="97" spans="1:11" x14ac:dyDescent="0.25">
      <c r="A97" s="31">
        <v>2007</v>
      </c>
      <c r="B97" s="53">
        <f t="shared" si="4"/>
        <v>418235.31400000001</v>
      </c>
      <c r="C97" s="33">
        <f>' Per Cápita 1'!C95</f>
        <v>499915977</v>
      </c>
      <c r="D97" s="52">
        <f t="shared" si="5"/>
        <v>0.83661121716860043</v>
      </c>
    </row>
    <row r="98" spans="1:11" x14ac:dyDescent="0.25">
      <c r="A98" s="32">
        <v>2008</v>
      </c>
      <c r="B98" s="53">
        <f t="shared" si="4"/>
        <v>543564.54299999995</v>
      </c>
      <c r="C98" s="33">
        <f>' Per Cápita 1'!C96</f>
        <v>501803925</v>
      </c>
      <c r="D98" s="52">
        <f t="shared" si="5"/>
        <v>1.0832209871614693</v>
      </c>
    </row>
    <row r="99" spans="1:11" x14ac:dyDescent="0.25">
      <c r="A99" s="31">
        <v>2009</v>
      </c>
      <c r="B99" s="53">
        <f t="shared" si="4"/>
        <v>353268.14600000001</v>
      </c>
      <c r="C99" s="33">
        <f>' Per Cápita 1'!C97</f>
        <v>503310374</v>
      </c>
      <c r="D99" s="52">
        <f t="shared" si="5"/>
        <v>0.70188926008507024</v>
      </c>
    </row>
    <row r="100" spans="1:11" x14ac:dyDescent="0.25">
      <c r="A100" s="32">
        <v>2010</v>
      </c>
      <c r="B100" s="53">
        <f t="shared" si="4"/>
        <v>505661.30599999998</v>
      </c>
      <c r="C100" s="33">
        <f>' Per Cápita 1'!C98</f>
        <v>504412209</v>
      </c>
      <c r="D100" s="52">
        <f t="shared" si="5"/>
        <v>1.0024763417255034</v>
      </c>
    </row>
    <row r="101" spans="1:11" x14ac:dyDescent="0.25">
      <c r="A101" s="31">
        <v>2011</v>
      </c>
      <c r="B101" s="53">
        <f t="shared" si="4"/>
        <v>507442.924</v>
      </c>
      <c r="C101" s="33">
        <f>' Per Cápita 1'!C99</f>
        <v>505526581</v>
      </c>
      <c r="D101" s="52">
        <f t="shared" si="5"/>
        <v>1.0037907858301125</v>
      </c>
    </row>
    <row r="102" spans="1:11" x14ac:dyDescent="0.25">
      <c r="A102" s="32">
        <v>2012</v>
      </c>
      <c r="B102" s="53">
        <f t="shared" si="4"/>
        <v>457131.15299999999</v>
      </c>
      <c r="C102" s="33">
        <f>' Per Cápita 1'!C100</f>
        <v>505098575</v>
      </c>
      <c r="D102" s="52">
        <f t="shared" si="5"/>
        <v>0.90503354320490814</v>
      </c>
    </row>
    <row r="103" spans="1:11" x14ac:dyDescent="0.25">
      <c r="A103" s="31">
        <v>2013</v>
      </c>
      <c r="B103" s="53">
        <f t="shared" si="4"/>
        <v>569350.56999999995</v>
      </c>
      <c r="C103" s="33">
        <f>' Per Cápita 1'!C101</f>
        <v>508050888</v>
      </c>
      <c r="D103" s="52">
        <f t="shared" si="5"/>
        <v>1.1206565787953113</v>
      </c>
    </row>
    <row r="104" spans="1:11" x14ac:dyDescent="0.25">
      <c r="A104" s="32">
        <v>2014</v>
      </c>
      <c r="B104" s="53">
        <f t="shared" si="4"/>
        <v>531457.01300000004</v>
      </c>
      <c r="C104" s="33">
        <f>' Per Cápita 1'!C102</f>
        <v>508344735</v>
      </c>
      <c r="D104" s="52">
        <f t="shared" si="5"/>
        <v>1.0454657566188819</v>
      </c>
    </row>
    <row r="105" spans="1:11" x14ac:dyDescent="0.25">
      <c r="A105" s="31">
        <v>2015</v>
      </c>
      <c r="B105" s="53">
        <f t="shared" si="4"/>
        <v>456073.87</v>
      </c>
      <c r="C105" s="33">
        <f>' Per Cápita 1'!C103</f>
        <v>509668361</v>
      </c>
      <c r="D105" s="52">
        <f t="shared" si="5"/>
        <v>0.89484438293394475</v>
      </c>
    </row>
    <row r="106" spans="1:11" x14ac:dyDescent="0.25">
      <c r="A106" t="s">
        <v>34</v>
      </c>
    </row>
    <row r="109" spans="1:11" x14ac:dyDescent="0.25">
      <c r="A109" s="115" t="s">
        <v>320</v>
      </c>
      <c r="B109" s="115"/>
      <c r="C109" s="115"/>
      <c r="D109" s="115"/>
      <c r="F109" s="7" t="s">
        <v>26</v>
      </c>
      <c r="I109" s="1" t="s">
        <v>3</v>
      </c>
      <c r="K109" s="7" t="s">
        <v>321</v>
      </c>
    </row>
    <row r="110" spans="1:11" ht="75" x14ac:dyDescent="0.25">
      <c r="A110" s="68" t="s">
        <v>0</v>
      </c>
      <c r="B110" s="28" t="s">
        <v>326</v>
      </c>
      <c r="C110" s="28" t="s">
        <v>319</v>
      </c>
      <c r="D110" s="28" t="s">
        <v>57</v>
      </c>
    </row>
    <row r="111" spans="1:11" x14ac:dyDescent="0.25">
      <c r="A111" s="31">
        <v>1995</v>
      </c>
      <c r="B111" s="53">
        <f t="shared" ref="B111:B131" si="6">B6</f>
        <v>566.99800000000005</v>
      </c>
      <c r="C111" s="33">
        <f>C85</f>
        <v>483927331</v>
      </c>
      <c r="D111" s="56">
        <f>(B111*1000)/C111</f>
        <v>1.1716593870165189E-3</v>
      </c>
    </row>
    <row r="112" spans="1:11" x14ac:dyDescent="0.25">
      <c r="A112" s="32">
        <v>1996</v>
      </c>
      <c r="B112" s="53">
        <f t="shared" si="6"/>
        <v>327.19499999999999</v>
      </c>
      <c r="C112" s="33">
        <f t="shared" ref="C112:C131" si="7">C86</f>
        <v>484581653</v>
      </c>
      <c r="D112" s="56">
        <f t="shared" ref="D112:D131" si="8">(B112*1000)/C112</f>
        <v>6.752112837421024E-4</v>
      </c>
    </row>
    <row r="113" spans="1:4" x14ac:dyDescent="0.25">
      <c r="A113" s="31">
        <v>1997</v>
      </c>
      <c r="B113" s="53">
        <f t="shared" si="6"/>
        <v>138.983</v>
      </c>
      <c r="C113" s="33">
        <f t="shared" si="7"/>
        <v>485409098</v>
      </c>
      <c r="D113" s="56">
        <f t="shared" si="8"/>
        <v>2.8632137422360385E-4</v>
      </c>
    </row>
    <row r="114" spans="1:4" x14ac:dyDescent="0.25">
      <c r="A114" s="32">
        <v>1998</v>
      </c>
      <c r="B114" s="53">
        <f t="shared" si="6"/>
        <v>300.23500000000001</v>
      </c>
      <c r="C114" s="33">
        <f t="shared" si="7"/>
        <v>486055038</v>
      </c>
      <c r="D114" s="56">
        <f t="shared" si="8"/>
        <v>6.1769753737230058E-4</v>
      </c>
    </row>
    <row r="115" spans="1:4" x14ac:dyDescent="0.25">
      <c r="A115" s="31">
        <v>1999</v>
      </c>
      <c r="B115" s="53">
        <f t="shared" si="6"/>
        <v>128.553</v>
      </c>
      <c r="C115" s="33">
        <f t="shared" si="7"/>
        <v>487060355</v>
      </c>
      <c r="D115" s="56">
        <f t="shared" si="8"/>
        <v>2.6393648893882979E-4</v>
      </c>
    </row>
    <row r="116" spans="1:4" x14ac:dyDescent="0.25">
      <c r="A116" s="32">
        <v>2000</v>
      </c>
      <c r="B116" s="53">
        <f t="shared" si="6"/>
        <v>374.858</v>
      </c>
      <c r="C116" s="33">
        <f t="shared" si="7"/>
        <v>487865459</v>
      </c>
      <c r="D116" s="56">
        <f t="shared" si="8"/>
        <v>7.6836347620994419E-4</v>
      </c>
    </row>
    <row r="117" spans="1:4" x14ac:dyDescent="0.25">
      <c r="A117" s="31">
        <v>2001</v>
      </c>
      <c r="B117" s="53">
        <f t="shared" si="6"/>
        <v>1671.5740000000001</v>
      </c>
      <c r="C117" s="33">
        <f t="shared" si="7"/>
        <v>489073595</v>
      </c>
      <c r="D117" s="56">
        <f t="shared" si="8"/>
        <v>3.4178373502253786E-3</v>
      </c>
    </row>
    <row r="118" spans="1:4" x14ac:dyDescent="0.25">
      <c r="A118" s="32">
        <v>2002</v>
      </c>
      <c r="B118" s="53">
        <f t="shared" si="6"/>
        <v>2714.4070000000002</v>
      </c>
      <c r="C118" s="33">
        <f t="shared" si="7"/>
        <v>490424475</v>
      </c>
      <c r="D118" s="56">
        <f t="shared" si="8"/>
        <v>5.534811450835524E-3</v>
      </c>
    </row>
    <row r="119" spans="1:4" x14ac:dyDescent="0.25">
      <c r="A119" s="31">
        <v>2003</v>
      </c>
      <c r="B119" s="53">
        <f t="shared" si="6"/>
        <v>813.50400000000002</v>
      </c>
      <c r="C119" s="33">
        <f t="shared" si="7"/>
        <v>492252932</v>
      </c>
      <c r="D119" s="56">
        <f t="shared" si="8"/>
        <v>1.6526138233342203E-3</v>
      </c>
    </row>
    <row r="120" spans="1:4" x14ac:dyDescent="0.25">
      <c r="A120" s="32">
        <v>2004</v>
      </c>
      <c r="B120" s="53">
        <f t="shared" si="6"/>
        <v>1358.87</v>
      </c>
      <c r="C120" s="33">
        <f t="shared" si="7"/>
        <v>494232263</v>
      </c>
      <c r="D120" s="56">
        <f t="shared" si="8"/>
        <v>2.7494562814487891E-3</v>
      </c>
    </row>
    <row r="121" spans="1:4" x14ac:dyDescent="0.25">
      <c r="A121" s="31">
        <v>2005</v>
      </c>
      <c r="B121" s="53">
        <f t="shared" si="6"/>
        <v>860.28899999999999</v>
      </c>
      <c r="C121" s="33">
        <f t="shared" si="7"/>
        <v>496200867</v>
      </c>
      <c r="D121" s="56">
        <f t="shared" si="8"/>
        <v>1.7337515051137546E-3</v>
      </c>
    </row>
    <row r="122" spans="1:4" x14ac:dyDescent="0.25">
      <c r="A122" s="32">
        <v>2006</v>
      </c>
      <c r="B122" s="53">
        <f t="shared" si="6"/>
        <v>4718.2610000000004</v>
      </c>
      <c r="C122" s="33">
        <f t="shared" si="7"/>
        <v>498074489</v>
      </c>
      <c r="D122" s="56">
        <f t="shared" si="8"/>
        <v>9.4730027419653688E-3</v>
      </c>
    </row>
    <row r="123" spans="1:4" x14ac:dyDescent="0.25">
      <c r="A123" s="31">
        <v>2007</v>
      </c>
      <c r="B123" s="53">
        <f t="shared" si="6"/>
        <v>1408.76</v>
      </c>
      <c r="C123" s="33">
        <f t="shared" si="7"/>
        <v>499915977</v>
      </c>
      <c r="D123" s="56">
        <f t="shared" si="8"/>
        <v>2.8179935525445309E-3</v>
      </c>
    </row>
    <row r="124" spans="1:4" x14ac:dyDescent="0.25">
      <c r="A124" s="32">
        <v>2008</v>
      </c>
      <c r="B124" s="53">
        <f t="shared" si="6"/>
        <v>9070.7489999999998</v>
      </c>
      <c r="C124" s="33">
        <f t="shared" si="7"/>
        <v>501803925</v>
      </c>
      <c r="D124" s="56">
        <f t="shared" si="8"/>
        <v>1.8076281487834116E-2</v>
      </c>
    </row>
    <row r="125" spans="1:4" x14ac:dyDescent="0.25">
      <c r="A125" s="31">
        <v>2009</v>
      </c>
      <c r="B125" s="53">
        <f t="shared" si="6"/>
        <v>7587.82</v>
      </c>
      <c r="C125" s="33">
        <f t="shared" si="7"/>
        <v>503310374</v>
      </c>
      <c r="D125" s="56">
        <f t="shared" si="8"/>
        <v>1.5075826750195299E-2</v>
      </c>
    </row>
    <row r="126" spans="1:4" x14ac:dyDescent="0.25">
      <c r="A126" s="32">
        <v>2010</v>
      </c>
      <c r="B126" s="53">
        <f t="shared" si="6"/>
        <v>8463.6779999999999</v>
      </c>
      <c r="C126" s="33">
        <f t="shared" si="7"/>
        <v>504412209</v>
      </c>
      <c r="D126" s="56">
        <f t="shared" si="8"/>
        <v>1.6779288544143862E-2</v>
      </c>
    </row>
    <row r="127" spans="1:4" x14ac:dyDescent="0.25">
      <c r="A127" s="31">
        <v>2011</v>
      </c>
      <c r="B127" s="53">
        <f t="shared" si="6"/>
        <v>14491.368</v>
      </c>
      <c r="C127" s="33">
        <f t="shared" si="7"/>
        <v>505526581</v>
      </c>
      <c r="D127" s="56">
        <f t="shared" si="8"/>
        <v>2.8665887303757822E-2</v>
      </c>
    </row>
    <row r="128" spans="1:4" x14ac:dyDescent="0.25">
      <c r="A128" s="32">
        <v>2012</v>
      </c>
      <c r="B128" s="53">
        <f t="shared" si="6"/>
        <v>16351.966</v>
      </c>
      <c r="C128" s="33">
        <f t="shared" si="7"/>
        <v>505098575</v>
      </c>
      <c r="D128" s="56">
        <f t="shared" si="8"/>
        <v>3.2373811389192694E-2</v>
      </c>
    </row>
    <row r="129" spans="1:10" x14ac:dyDescent="0.25">
      <c r="A129" s="31">
        <v>2013</v>
      </c>
      <c r="B129" s="53">
        <f t="shared" si="6"/>
        <v>19583.026999999998</v>
      </c>
      <c r="C129" s="33">
        <f t="shared" si="7"/>
        <v>508050888</v>
      </c>
      <c r="D129" s="56">
        <f t="shared" si="8"/>
        <v>3.854540453042176E-2</v>
      </c>
    </row>
    <row r="130" spans="1:10" x14ac:dyDescent="0.25">
      <c r="A130" s="32">
        <v>2014</v>
      </c>
      <c r="B130" s="53">
        <f t="shared" si="6"/>
        <v>22975.832999999999</v>
      </c>
      <c r="C130" s="33">
        <f t="shared" si="7"/>
        <v>508344735</v>
      </c>
      <c r="D130" s="56">
        <f t="shared" si="8"/>
        <v>4.5197346245751911E-2</v>
      </c>
    </row>
    <row r="131" spans="1:10" x14ac:dyDescent="0.25">
      <c r="A131" s="31">
        <v>2015</v>
      </c>
      <c r="B131" s="53">
        <f t="shared" si="6"/>
        <v>17762.776999999998</v>
      </c>
      <c r="C131" s="33">
        <f t="shared" si="7"/>
        <v>509668361</v>
      </c>
      <c r="D131" s="56">
        <f t="shared" si="8"/>
        <v>3.4851637573006029E-2</v>
      </c>
    </row>
    <row r="132" spans="1:10" x14ac:dyDescent="0.25">
      <c r="A132" t="s">
        <v>34</v>
      </c>
    </row>
    <row r="134" spans="1:10" x14ac:dyDescent="0.25">
      <c r="A134" s="115" t="s">
        <v>323</v>
      </c>
      <c r="B134" s="115"/>
      <c r="C134" s="115"/>
      <c r="D134" s="115"/>
      <c r="F134" s="7" t="s">
        <v>29</v>
      </c>
      <c r="I134" s="1" t="s">
        <v>3</v>
      </c>
      <c r="J134" s="7" t="s">
        <v>324</v>
      </c>
    </row>
    <row r="135" spans="1:10" ht="75" x14ac:dyDescent="0.25">
      <c r="A135" s="68" t="s">
        <v>0</v>
      </c>
      <c r="B135" s="28" t="s">
        <v>325</v>
      </c>
      <c r="C135" s="28" t="s">
        <v>319</v>
      </c>
      <c r="D135" s="28" t="s">
        <v>58</v>
      </c>
    </row>
    <row r="136" spans="1:10" x14ac:dyDescent="0.25">
      <c r="A136" s="31">
        <v>1995</v>
      </c>
      <c r="B136" s="59">
        <f t="shared" ref="B136:B156" si="9">B57</f>
        <v>395375.26200000005</v>
      </c>
      <c r="C136" s="33">
        <f>C111</f>
        <v>483927331</v>
      </c>
      <c r="D136" s="56">
        <f>(B136/C136)*1000</f>
        <v>0.81701370572103538</v>
      </c>
    </row>
    <row r="137" spans="1:10" x14ac:dyDescent="0.25">
      <c r="A137" s="32">
        <v>1996</v>
      </c>
      <c r="B137" s="59">
        <f t="shared" si="9"/>
        <v>405050.41499999998</v>
      </c>
      <c r="C137" s="33">
        <f t="shared" ref="C137:C156" si="10">C112</f>
        <v>484581653</v>
      </c>
      <c r="D137" s="56">
        <f t="shared" ref="D137:D156" si="11">(B137/C137)*1000</f>
        <v>0.83587649778395545</v>
      </c>
    </row>
    <row r="138" spans="1:10" x14ac:dyDescent="0.25">
      <c r="A138" s="31">
        <v>1997</v>
      </c>
      <c r="B138" s="59">
        <f t="shared" si="9"/>
        <v>451602.89900000003</v>
      </c>
      <c r="C138" s="33">
        <f t="shared" si="10"/>
        <v>485409098</v>
      </c>
      <c r="D138" s="56">
        <f t="shared" si="11"/>
        <v>0.9303552423321082</v>
      </c>
    </row>
    <row r="139" spans="1:10" x14ac:dyDescent="0.25">
      <c r="A139" s="32">
        <v>1998</v>
      </c>
      <c r="B139" s="59">
        <f t="shared" si="9"/>
        <v>540604.71100000001</v>
      </c>
      <c r="C139" s="33">
        <f t="shared" si="10"/>
        <v>486055038</v>
      </c>
      <c r="D139" s="56">
        <f t="shared" si="11"/>
        <v>1.1122294158794419</v>
      </c>
    </row>
    <row r="140" spans="1:10" x14ac:dyDescent="0.25">
      <c r="A140" s="31">
        <v>1999</v>
      </c>
      <c r="B140" s="59">
        <f t="shared" si="9"/>
        <v>268010.18599999999</v>
      </c>
      <c r="C140" s="33">
        <f t="shared" si="10"/>
        <v>487060355</v>
      </c>
      <c r="D140" s="56">
        <f t="shared" si="11"/>
        <v>0.55026072898090828</v>
      </c>
    </row>
    <row r="141" spans="1:10" x14ac:dyDescent="0.25">
      <c r="A141" s="32">
        <v>2000</v>
      </c>
      <c r="B141" s="59">
        <f t="shared" si="9"/>
        <v>148420.07800000001</v>
      </c>
      <c r="C141" s="33">
        <f t="shared" si="10"/>
        <v>487865459</v>
      </c>
      <c r="D141" s="56">
        <f t="shared" si="11"/>
        <v>0.30422337810966038</v>
      </c>
    </row>
    <row r="142" spans="1:10" x14ac:dyDescent="0.25">
      <c r="A142" s="31">
        <v>2001</v>
      </c>
      <c r="B142" s="59">
        <f t="shared" si="9"/>
        <v>176378.55499999999</v>
      </c>
      <c r="C142" s="33">
        <f t="shared" si="10"/>
        <v>489073595</v>
      </c>
      <c r="D142" s="56">
        <f t="shared" si="11"/>
        <v>0.36063806511574192</v>
      </c>
    </row>
    <row r="143" spans="1:10" x14ac:dyDescent="0.25">
      <c r="A143" s="32">
        <v>2002</v>
      </c>
      <c r="B143" s="59">
        <f t="shared" si="9"/>
        <v>135653.81700000001</v>
      </c>
      <c r="C143" s="33">
        <f t="shared" si="10"/>
        <v>490424475</v>
      </c>
      <c r="D143" s="56">
        <f t="shared" si="11"/>
        <v>0.27660490843161939</v>
      </c>
    </row>
    <row r="144" spans="1:10" x14ac:dyDescent="0.25">
      <c r="A144" s="31">
        <v>2003</v>
      </c>
      <c r="B144" s="59">
        <f t="shared" si="9"/>
        <v>204393.905</v>
      </c>
      <c r="C144" s="33">
        <f t="shared" si="10"/>
        <v>492252932</v>
      </c>
      <c r="D144" s="56">
        <f t="shared" si="11"/>
        <v>0.41522130537558688</v>
      </c>
    </row>
    <row r="145" spans="1:4" x14ac:dyDescent="0.25">
      <c r="A145" s="32">
        <v>2004</v>
      </c>
      <c r="B145" s="59">
        <f t="shared" si="9"/>
        <v>243035.58900000001</v>
      </c>
      <c r="C145" s="33">
        <f t="shared" si="10"/>
        <v>494232263</v>
      </c>
      <c r="D145" s="56">
        <f t="shared" si="11"/>
        <v>0.49174367437036381</v>
      </c>
    </row>
    <row r="146" spans="1:4" x14ac:dyDescent="0.25">
      <c r="A146" s="31">
        <v>2005</v>
      </c>
      <c r="B146" s="59">
        <f t="shared" si="9"/>
        <v>521730.08999999997</v>
      </c>
      <c r="C146" s="33">
        <f t="shared" si="10"/>
        <v>496200867</v>
      </c>
      <c r="D146" s="56">
        <f t="shared" si="11"/>
        <v>1.0514493720140961</v>
      </c>
    </row>
    <row r="147" spans="1:4" x14ac:dyDescent="0.25">
      <c r="A147" s="32">
        <v>2006</v>
      </c>
      <c r="B147" s="59">
        <f t="shared" si="9"/>
        <v>462893.386</v>
      </c>
      <c r="C147" s="33">
        <f t="shared" si="10"/>
        <v>498074489</v>
      </c>
      <c r="D147" s="56">
        <f t="shared" si="11"/>
        <v>0.92936578006507775</v>
      </c>
    </row>
    <row r="148" spans="1:4" x14ac:dyDescent="0.25">
      <c r="A148" s="31">
        <v>2007</v>
      </c>
      <c r="B148" s="59">
        <f t="shared" si="9"/>
        <v>419644.07400000002</v>
      </c>
      <c r="C148" s="33">
        <f t="shared" si="10"/>
        <v>499915977</v>
      </c>
      <c r="D148" s="56">
        <f t="shared" si="11"/>
        <v>0.83942921072114485</v>
      </c>
    </row>
    <row r="149" spans="1:4" x14ac:dyDescent="0.25">
      <c r="A149" s="32">
        <v>2008</v>
      </c>
      <c r="B149" s="59">
        <f t="shared" si="9"/>
        <v>552635.2919999999</v>
      </c>
      <c r="C149" s="33">
        <f t="shared" si="10"/>
        <v>501803925</v>
      </c>
      <c r="D149" s="56">
        <f t="shared" si="11"/>
        <v>1.1012972686493032</v>
      </c>
    </row>
    <row r="150" spans="1:4" x14ac:dyDescent="0.25">
      <c r="A150" s="31">
        <v>2009</v>
      </c>
      <c r="B150" s="59">
        <f t="shared" si="9"/>
        <v>360855.96600000001</v>
      </c>
      <c r="C150" s="33">
        <f t="shared" si="10"/>
        <v>503310374</v>
      </c>
      <c r="D150" s="56">
        <f t="shared" si="11"/>
        <v>0.71696508683526561</v>
      </c>
    </row>
    <row r="151" spans="1:4" x14ac:dyDescent="0.25">
      <c r="A151" s="32">
        <v>2010</v>
      </c>
      <c r="B151" s="59">
        <f t="shared" si="9"/>
        <v>514124.984</v>
      </c>
      <c r="C151" s="33">
        <f t="shared" si="10"/>
        <v>504412209</v>
      </c>
      <c r="D151" s="56">
        <f t="shared" si="11"/>
        <v>1.0192556302696472</v>
      </c>
    </row>
    <row r="152" spans="1:4" x14ac:dyDescent="0.25">
      <c r="A152" s="31">
        <v>2011</v>
      </c>
      <c r="B152" s="59">
        <f t="shared" si="9"/>
        <v>521934.29200000002</v>
      </c>
      <c r="C152" s="33">
        <f t="shared" si="10"/>
        <v>505526581</v>
      </c>
      <c r="D152" s="56">
        <f t="shared" si="11"/>
        <v>1.0324566731338702</v>
      </c>
    </row>
    <row r="153" spans="1:4" x14ac:dyDescent="0.25">
      <c r="A153" s="32">
        <v>2012</v>
      </c>
      <c r="B153" s="59">
        <f t="shared" si="9"/>
        <v>473483.11900000001</v>
      </c>
      <c r="C153" s="33">
        <f t="shared" si="10"/>
        <v>505098575</v>
      </c>
      <c r="D153" s="56">
        <f t="shared" si="11"/>
        <v>0.93740735459410074</v>
      </c>
    </row>
    <row r="154" spans="1:4" x14ac:dyDescent="0.25">
      <c r="A154" s="31">
        <v>2013</v>
      </c>
      <c r="B154" s="59">
        <f t="shared" si="9"/>
        <v>588933.59699999995</v>
      </c>
      <c r="C154" s="33">
        <f t="shared" si="10"/>
        <v>508050888</v>
      </c>
      <c r="D154" s="56">
        <f t="shared" si="11"/>
        <v>1.1592019833257332</v>
      </c>
    </row>
    <row r="155" spans="1:4" x14ac:dyDescent="0.25">
      <c r="A155" s="32">
        <v>2014</v>
      </c>
      <c r="B155" s="59">
        <f t="shared" si="9"/>
        <v>554432.84600000002</v>
      </c>
      <c r="C155" s="33">
        <f t="shared" si="10"/>
        <v>508344735</v>
      </c>
      <c r="D155" s="56">
        <f t="shared" si="11"/>
        <v>1.0906631028646339</v>
      </c>
    </row>
    <row r="156" spans="1:4" x14ac:dyDescent="0.25">
      <c r="A156" s="31">
        <v>2015</v>
      </c>
      <c r="B156" s="59">
        <f t="shared" si="9"/>
        <v>473836.647</v>
      </c>
      <c r="C156" s="33">
        <f t="shared" si="10"/>
        <v>509668361</v>
      </c>
      <c r="D156" s="56">
        <f t="shared" si="11"/>
        <v>0.92969602050695077</v>
      </c>
    </row>
    <row r="157" spans="1:4" x14ac:dyDescent="0.25">
      <c r="A157" t="s">
        <v>34</v>
      </c>
    </row>
  </sheetData>
  <mergeCells count="6">
    <mergeCell ref="A134:D134"/>
    <mergeCell ref="A4:D4"/>
    <mergeCell ref="A30:D30"/>
    <mergeCell ref="A55:D55"/>
    <mergeCell ref="A83:D83"/>
    <mergeCell ref="A109:D10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9"/>
  <sheetViews>
    <sheetView topLeftCell="A34" workbookViewId="0">
      <selection activeCell="A5" sqref="A5:V16"/>
    </sheetView>
  </sheetViews>
  <sheetFormatPr baseColWidth="10" defaultColWidth="9.140625" defaultRowHeight="15" x14ac:dyDescent="0.25"/>
  <cols>
    <col min="1" max="1" width="54.7109375" customWidth="1"/>
    <col min="2" max="3" width="13.140625" customWidth="1"/>
    <col min="4" max="4" width="13.85546875" customWidth="1"/>
    <col min="5" max="5" width="18.7109375" customWidth="1"/>
    <col min="6" max="6" width="15.5703125" customWidth="1"/>
    <col min="7" max="7" width="14.7109375" customWidth="1"/>
    <col min="8" max="8" width="15.140625" customWidth="1"/>
    <col min="9" max="9" width="13.85546875" customWidth="1"/>
    <col min="10" max="10" width="19.42578125" customWidth="1"/>
    <col min="11" max="11" width="13.42578125" customWidth="1"/>
  </cols>
  <sheetData>
    <row r="1" spans="1:22" x14ac:dyDescent="0.25">
      <c r="A1" s="104" t="s">
        <v>190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</row>
    <row r="2" spans="1:22" x14ac:dyDescent="0.25">
      <c r="A2" s="104" t="s">
        <v>191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</row>
    <row r="3" spans="1:22" x14ac:dyDescent="0.25">
      <c r="A3" s="104" t="s">
        <v>192</v>
      </c>
      <c r="B3" s="104" t="s">
        <v>193</v>
      </c>
      <c r="C3" s="104" t="s">
        <v>194</v>
      </c>
      <c r="D3" s="104" t="s">
        <v>249</v>
      </c>
    </row>
    <row r="4" spans="1:22" x14ac:dyDescent="0.25"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</row>
    <row r="5" spans="1:22" ht="15.75" thickBot="1" x14ac:dyDescent="0.3">
      <c r="A5" s="28" t="s">
        <v>330</v>
      </c>
      <c r="B5" s="71" t="s">
        <v>196</v>
      </c>
      <c r="C5" s="71" t="s">
        <v>197</v>
      </c>
      <c r="D5" s="71" t="s">
        <v>198</v>
      </c>
      <c r="E5" s="70" t="s">
        <v>199</v>
      </c>
      <c r="F5" s="71" t="s">
        <v>200</v>
      </c>
      <c r="G5" s="70" t="s">
        <v>201</v>
      </c>
      <c r="H5" s="71" t="s">
        <v>202</v>
      </c>
      <c r="I5" s="71" t="s">
        <v>203</v>
      </c>
      <c r="J5" s="71" t="s">
        <v>204</v>
      </c>
      <c r="K5" s="71" t="s">
        <v>205</v>
      </c>
      <c r="L5" s="28" t="s">
        <v>206</v>
      </c>
      <c r="M5" s="71" t="s">
        <v>207</v>
      </c>
      <c r="N5" s="71" t="s">
        <v>208</v>
      </c>
      <c r="O5" s="71" t="s">
        <v>209</v>
      </c>
      <c r="P5" s="70" t="s">
        <v>210</v>
      </c>
      <c r="Q5" s="71" t="s">
        <v>211</v>
      </c>
      <c r="R5" s="70" t="s">
        <v>212</v>
      </c>
      <c r="S5" s="71" t="s">
        <v>213</v>
      </c>
      <c r="T5" s="71" t="s">
        <v>214</v>
      </c>
      <c r="U5" s="71" t="s">
        <v>215</v>
      </c>
      <c r="V5" s="71" t="s">
        <v>216</v>
      </c>
    </row>
    <row r="6" spans="1:22" x14ac:dyDescent="0.25">
      <c r="A6" s="119" t="s">
        <v>340</v>
      </c>
      <c r="B6" s="44">
        <v>1977013.422</v>
      </c>
      <c r="C6" s="44">
        <v>2011916.14</v>
      </c>
      <c r="D6" s="44">
        <v>2332575.5150000001</v>
      </c>
      <c r="E6" s="44">
        <v>2190853.5049999999</v>
      </c>
      <c r="F6" s="44">
        <v>1658142.379</v>
      </c>
      <c r="G6" s="44">
        <v>1471285.7949999999</v>
      </c>
      <c r="H6" s="44">
        <v>1380309.335</v>
      </c>
      <c r="I6" s="44">
        <v>1277430.0319999999</v>
      </c>
      <c r="J6" s="44">
        <v>1434754.3540000001</v>
      </c>
      <c r="K6" s="44">
        <v>1681065.442</v>
      </c>
      <c r="L6" s="44">
        <v>2123277.2969999998</v>
      </c>
      <c r="M6" s="44">
        <v>2467755.2760000001</v>
      </c>
      <c r="N6" s="44">
        <v>3093528.8450000002</v>
      </c>
      <c r="O6" s="44">
        <v>3650717.5639999998</v>
      </c>
      <c r="P6" s="44">
        <v>4026824.7429999998</v>
      </c>
      <c r="Q6" s="44">
        <v>4043985.6660000002</v>
      </c>
      <c r="R6" s="44">
        <v>7645414.574</v>
      </c>
      <c r="S6" s="44">
        <v>7997616.4160000002</v>
      </c>
      <c r="T6" s="44">
        <v>8241412.4809999997</v>
      </c>
      <c r="U6" s="44">
        <v>8451753.0879999995</v>
      </c>
      <c r="V6" s="44">
        <v>5035251.75</v>
      </c>
    </row>
    <row r="7" spans="1:22" x14ac:dyDescent="0.25">
      <c r="A7" s="119" t="s">
        <v>331</v>
      </c>
      <c r="B7" s="44">
        <v>66047.48</v>
      </c>
      <c r="C7" s="44">
        <v>51344.527999999998</v>
      </c>
      <c r="D7" s="44">
        <v>71122.183000000005</v>
      </c>
      <c r="E7" s="44">
        <v>102018.985</v>
      </c>
      <c r="F7" s="44">
        <v>86904.357999999993</v>
      </c>
      <c r="G7" s="44">
        <v>64195.616999999998</v>
      </c>
      <c r="H7" s="44">
        <v>46139.762000000002</v>
      </c>
      <c r="I7" s="44">
        <v>54620.4</v>
      </c>
      <c r="J7" s="44">
        <v>75622.274000000005</v>
      </c>
      <c r="K7" s="44">
        <v>112823.107</v>
      </c>
      <c r="L7" s="44">
        <v>142237.80499999999</v>
      </c>
      <c r="M7" s="44">
        <v>121922.223</v>
      </c>
      <c r="N7" s="44">
        <v>251528.019</v>
      </c>
      <c r="O7" s="44">
        <v>308802.092</v>
      </c>
      <c r="P7" s="44">
        <v>146255.89199999999</v>
      </c>
      <c r="Q7" s="44">
        <v>91975.599000000002</v>
      </c>
      <c r="R7" s="44">
        <v>232766.99400000001</v>
      </c>
      <c r="S7" s="44">
        <v>189421.274</v>
      </c>
      <c r="T7" s="44">
        <v>196884.179</v>
      </c>
      <c r="U7" s="44">
        <v>245195.826</v>
      </c>
      <c r="V7" s="44">
        <v>291101.58899999998</v>
      </c>
    </row>
    <row r="8" spans="1:22" x14ac:dyDescent="0.25">
      <c r="A8" s="120" t="s">
        <v>332</v>
      </c>
      <c r="B8" s="44">
        <v>101948.97199999999</v>
      </c>
      <c r="C8" s="44">
        <v>42207.595999999998</v>
      </c>
      <c r="D8" s="44">
        <v>30631.909</v>
      </c>
      <c r="E8" s="44">
        <v>30640.901000000002</v>
      </c>
      <c r="F8" s="44">
        <v>41160.828000000001</v>
      </c>
      <c r="G8" s="44">
        <v>25289.826000000001</v>
      </c>
      <c r="H8" s="44">
        <v>26775.984</v>
      </c>
      <c r="I8" s="44">
        <v>28246.795999999998</v>
      </c>
      <c r="J8" s="44">
        <v>29302.392</v>
      </c>
      <c r="K8" s="44">
        <v>72099.004000000001</v>
      </c>
      <c r="L8" s="45">
        <v>89487.535000000003</v>
      </c>
      <c r="M8" s="44">
        <v>243811.75099999999</v>
      </c>
      <c r="N8" s="44">
        <v>258673.73699999999</v>
      </c>
      <c r="O8" s="44">
        <v>283112.34999999998</v>
      </c>
      <c r="P8" s="44">
        <v>110811.94899999999</v>
      </c>
      <c r="Q8" s="44">
        <v>284284.39399999997</v>
      </c>
      <c r="R8" s="44">
        <v>429291.28700000001</v>
      </c>
      <c r="S8" s="44">
        <v>381138.86599999998</v>
      </c>
      <c r="T8" s="44">
        <v>482198.35200000001</v>
      </c>
      <c r="U8" s="44">
        <v>353183.24099999998</v>
      </c>
      <c r="V8" s="44">
        <v>406740.25400000002</v>
      </c>
    </row>
    <row r="9" spans="1:22" x14ac:dyDescent="0.25">
      <c r="A9" s="119" t="s">
        <v>333</v>
      </c>
      <c r="B9" s="44">
        <v>112399.629</v>
      </c>
      <c r="C9" s="44">
        <v>99830.437000000005</v>
      </c>
      <c r="D9" s="44">
        <v>87501.494000000006</v>
      </c>
      <c r="E9" s="44">
        <v>83654.599000000002</v>
      </c>
      <c r="F9" s="44">
        <v>75572.648000000001</v>
      </c>
      <c r="G9" s="44">
        <v>89796.822</v>
      </c>
      <c r="H9" s="44">
        <v>94629.748000000007</v>
      </c>
      <c r="I9" s="44">
        <v>86314.687000000005</v>
      </c>
      <c r="J9" s="44">
        <v>98025.760999999999</v>
      </c>
      <c r="K9" s="44">
        <v>96377.896999999997</v>
      </c>
      <c r="L9" s="44">
        <v>81320.093999999997</v>
      </c>
      <c r="M9" s="44">
        <v>102829.516</v>
      </c>
      <c r="N9" s="44">
        <v>100876.219</v>
      </c>
      <c r="O9" s="44">
        <v>86957.599000000002</v>
      </c>
      <c r="P9" s="44">
        <v>68899.619000000006</v>
      </c>
      <c r="Q9" s="44">
        <v>98441.146999999997</v>
      </c>
      <c r="R9" s="44">
        <v>111358.995</v>
      </c>
      <c r="S9" s="44">
        <v>95055.089000000007</v>
      </c>
      <c r="T9" s="44">
        <v>91017.982999999993</v>
      </c>
      <c r="U9" s="44">
        <v>120430.38400000001</v>
      </c>
      <c r="V9" s="44">
        <v>93737.838000000003</v>
      </c>
    </row>
    <row r="10" spans="1:22" x14ac:dyDescent="0.25">
      <c r="A10" s="120" t="s">
        <v>334</v>
      </c>
      <c r="B10" s="44">
        <v>15006.369000000001</v>
      </c>
      <c r="C10" s="44">
        <v>13434.156000000001</v>
      </c>
      <c r="D10" s="44">
        <v>12247.361000000001</v>
      </c>
      <c r="E10" s="44">
        <v>8929.357</v>
      </c>
      <c r="F10" s="44">
        <v>11286.083000000001</v>
      </c>
      <c r="G10" s="44">
        <v>11345.458000000001</v>
      </c>
      <c r="H10" s="44">
        <v>12464.617</v>
      </c>
      <c r="I10" s="44">
        <v>10886.504999999999</v>
      </c>
      <c r="J10" s="44">
        <v>19026.509999999998</v>
      </c>
      <c r="K10" s="44">
        <v>22624.557000000001</v>
      </c>
      <c r="L10" s="45">
        <v>30378.736000000001</v>
      </c>
      <c r="M10" s="44">
        <v>32221.593000000001</v>
      </c>
      <c r="N10" s="44">
        <v>33291.226999999999</v>
      </c>
      <c r="O10" s="44">
        <v>30661.107</v>
      </c>
      <c r="P10" s="44">
        <v>25613.776000000002</v>
      </c>
      <c r="Q10" s="44">
        <v>27671.425999999999</v>
      </c>
      <c r="R10" s="44">
        <v>33391.74</v>
      </c>
      <c r="S10" s="44">
        <v>34370.442999999999</v>
      </c>
      <c r="T10" s="44">
        <v>45543.091</v>
      </c>
      <c r="U10" s="44">
        <v>37559.112000000001</v>
      </c>
      <c r="V10" s="44">
        <v>34839.338000000003</v>
      </c>
    </row>
    <row r="11" spans="1:22" x14ac:dyDescent="0.25">
      <c r="A11" s="119" t="s">
        <v>335</v>
      </c>
      <c r="B11" s="44">
        <v>9.2430000000000003</v>
      </c>
      <c r="C11" s="44">
        <v>56.029000000000003</v>
      </c>
      <c r="D11" s="44">
        <v>180.17099999999999</v>
      </c>
      <c r="E11" s="44">
        <v>718.53700000000003</v>
      </c>
      <c r="F11" s="44">
        <v>200.77799999999999</v>
      </c>
      <c r="G11" s="44">
        <v>1498.2270000000001</v>
      </c>
      <c r="H11" s="44">
        <v>1396.373</v>
      </c>
      <c r="I11" s="44">
        <v>419.41699999999997</v>
      </c>
      <c r="J11" s="44">
        <v>384.214</v>
      </c>
      <c r="K11" s="44">
        <v>2035.1289999999999</v>
      </c>
      <c r="L11" s="44">
        <v>164.38200000000001</v>
      </c>
      <c r="M11" s="44">
        <v>798.99900000000002</v>
      </c>
      <c r="N11" s="44">
        <v>658.95399999999995</v>
      </c>
      <c r="O11" s="44">
        <v>676.43299999999999</v>
      </c>
      <c r="P11" s="44">
        <v>523.95899999999995</v>
      </c>
      <c r="Q11" s="44">
        <v>1045.2840000000001</v>
      </c>
      <c r="R11" s="44">
        <v>1229.0219999999999</v>
      </c>
      <c r="S11" s="44">
        <v>992.72400000000005</v>
      </c>
      <c r="T11" s="44">
        <v>2874.1280000000002</v>
      </c>
      <c r="U11" s="44">
        <v>3212.1660000000002</v>
      </c>
      <c r="V11" s="44">
        <v>827.68200000000002</v>
      </c>
    </row>
    <row r="12" spans="1:22" x14ac:dyDescent="0.25">
      <c r="A12" s="120" t="s">
        <v>336</v>
      </c>
      <c r="B12" s="44">
        <v>168723.74600000001</v>
      </c>
      <c r="C12" s="44">
        <v>173476.916</v>
      </c>
      <c r="D12" s="44">
        <v>134228.717</v>
      </c>
      <c r="E12" s="44">
        <v>92975.356</v>
      </c>
      <c r="F12" s="44">
        <v>124488.36</v>
      </c>
      <c r="G12" s="44">
        <v>161329.80799999999</v>
      </c>
      <c r="H12" s="44">
        <v>179301.77900000001</v>
      </c>
      <c r="I12" s="44">
        <v>183949.30600000001</v>
      </c>
      <c r="J12" s="44">
        <v>237331.54699999999</v>
      </c>
      <c r="K12" s="44">
        <v>345207.22399999999</v>
      </c>
      <c r="L12" s="45">
        <v>343984.43400000001</v>
      </c>
      <c r="M12" s="44">
        <v>530427.82200000004</v>
      </c>
      <c r="N12" s="44">
        <v>785744.429</v>
      </c>
      <c r="O12" s="44">
        <v>448866.26500000001</v>
      </c>
      <c r="P12" s="44">
        <v>333248.58600000001</v>
      </c>
      <c r="Q12" s="44">
        <v>451034.72</v>
      </c>
      <c r="R12" s="44">
        <v>478322.97</v>
      </c>
      <c r="S12" s="44">
        <v>414233.29499999998</v>
      </c>
      <c r="T12" s="44">
        <v>198824.14300000001</v>
      </c>
      <c r="U12" s="44">
        <v>155887.34400000001</v>
      </c>
      <c r="V12" s="44">
        <v>108955.201</v>
      </c>
    </row>
    <row r="13" spans="1:22" x14ac:dyDescent="0.25">
      <c r="A13" s="119" t="s">
        <v>337</v>
      </c>
      <c r="B13" s="44">
        <v>6652.7979999999998</v>
      </c>
      <c r="C13" s="44">
        <v>7933.3050000000003</v>
      </c>
      <c r="D13" s="44">
        <v>4839.9639999999999</v>
      </c>
      <c r="E13" s="44">
        <v>3460.326</v>
      </c>
      <c r="F13" s="44">
        <v>3341.8330000000001</v>
      </c>
      <c r="G13" s="44">
        <v>3557.63</v>
      </c>
      <c r="H13" s="44">
        <v>5844.46</v>
      </c>
      <c r="I13" s="44">
        <v>5635.2960000000003</v>
      </c>
      <c r="J13" s="44">
        <v>7848.4229999999998</v>
      </c>
      <c r="K13" s="44">
        <v>10463.759</v>
      </c>
      <c r="L13" s="44">
        <v>9063.0540000000001</v>
      </c>
      <c r="M13" s="44">
        <v>10684.534</v>
      </c>
      <c r="N13" s="44">
        <v>35292.389000000003</v>
      </c>
      <c r="O13" s="44">
        <v>17113.844000000001</v>
      </c>
      <c r="P13" s="44">
        <v>15250.745000000001</v>
      </c>
      <c r="Q13" s="44">
        <v>22275.545999999998</v>
      </c>
      <c r="R13" s="44">
        <v>30953.641</v>
      </c>
      <c r="S13" s="44">
        <v>16732.21</v>
      </c>
      <c r="T13" s="44">
        <v>24794.51</v>
      </c>
      <c r="U13" s="44">
        <v>30447.823</v>
      </c>
      <c r="V13" s="44">
        <v>15049.880999999999</v>
      </c>
    </row>
    <row r="14" spans="1:22" x14ac:dyDescent="0.25">
      <c r="A14" s="120" t="s">
        <v>338</v>
      </c>
      <c r="B14" s="44">
        <v>566.99800000000005</v>
      </c>
      <c r="C14" s="44">
        <v>327.19499999999999</v>
      </c>
      <c r="D14" s="44">
        <v>138.983</v>
      </c>
      <c r="E14" s="44">
        <v>300.23500000000001</v>
      </c>
      <c r="F14" s="44">
        <v>128.553</v>
      </c>
      <c r="G14" s="44">
        <v>374.858</v>
      </c>
      <c r="H14" s="44">
        <v>1671.5740000000001</v>
      </c>
      <c r="I14" s="44">
        <v>2714.4070000000002</v>
      </c>
      <c r="J14" s="44">
        <v>813.50400000000002</v>
      </c>
      <c r="K14" s="44">
        <v>1358.87</v>
      </c>
      <c r="L14" s="45">
        <v>860.28899999999999</v>
      </c>
      <c r="M14" s="44">
        <v>4718.2610000000004</v>
      </c>
      <c r="N14" s="44">
        <v>1408.76</v>
      </c>
      <c r="O14" s="44">
        <v>9070.7489999999998</v>
      </c>
      <c r="P14" s="44">
        <v>7587.82</v>
      </c>
      <c r="Q14" s="44">
        <v>8463.6779999999999</v>
      </c>
      <c r="R14" s="44">
        <v>14491.368</v>
      </c>
      <c r="S14" s="44">
        <v>16351.966</v>
      </c>
      <c r="T14" s="44">
        <v>19583.026999999998</v>
      </c>
      <c r="U14" s="44">
        <v>22975.832999999999</v>
      </c>
      <c r="V14" s="44">
        <v>17762.776999999998</v>
      </c>
    </row>
    <row r="15" spans="1:22" x14ac:dyDescent="0.25">
      <c r="A15" s="119" t="s">
        <v>339</v>
      </c>
      <c r="B15" s="44">
        <v>2269.0439999999999</v>
      </c>
      <c r="C15" s="44">
        <v>2484.835</v>
      </c>
      <c r="D15" s="44">
        <v>3105.4830000000002</v>
      </c>
      <c r="E15" s="44">
        <v>6918.5839999999998</v>
      </c>
      <c r="F15" s="44">
        <v>1881.729</v>
      </c>
      <c r="G15" s="44">
        <v>2242.0189999999998</v>
      </c>
      <c r="H15" s="44">
        <v>1874.876</v>
      </c>
      <c r="I15" s="44">
        <v>1393.6469999999999</v>
      </c>
      <c r="J15" s="44">
        <v>2032.5229999999999</v>
      </c>
      <c r="K15" s="44">
        <v>2582.1759999999999</v>
      </c>
      <c r="L15" s="44">
        <v>2653.5250000000001</v>
      </c>
      <c r="M15" s="44">
        <v>3238.701</v>
      </c>
      <c r="N15" s="44">
        <v>4200.607</v>
      </c>
      <c r="O15" s="44">
        <v>5683.9009999999998</v>
      </c>
      <c r="P15" s="44">
        <v>6996.25</v>
      </c>
      <c r="Q15" s="44">
        <v>7183.4459999999999</v>
      </c>
      <c r="R15" s="44">
        <v>5583.3909999999996</v>
      </c>
      <c r="S15" s="44">
        <v>5990.3620000000001</v>
      </c>
      <c r="T15" s="44">
        <v>11027.505999999999</v>
      </c>
      <c r="U15" s="44">
        <v>12050.105</v>
      </c>
      <c r="V15" s="44">
        <v>11988.598</v>
      </c>
    </row>
    <row r="16" spans="1:22" ht="15.75" thickBot="1" x14ac:dyDescent="0.3">
      <c r="A16" s="28" t="s">
        <v>217</v>
      </c>
      <c r="B16" s="71">
        <v>107371.424</v>
      </c>
      <c r="C16" s="71">
        <v>80378.123000000007</v>
      </c>
      <c r="D16" s="71">
        <v>13540.478999999999</v>
      </c>
      <c r="E16" s="70">
        <v>5398.09</v>
      </c>
      <c r="F16" s="71">
        <v>965.19399999999996</v>
      </c>
      <c r="G16" s="70">
        <v>701.50099999999998</v>
      </c>
      <c r="H16" s="71">
        <v>1627.6279999999999</v>
      </c>
      <c r="I16" s="71">
        <v>1386.22</v>
      </c>
      <c r="J16" s="71">
        <v>5977.17</v>
      </c>
      <c r="K16" s="71">
        <v>12980.876</v>
      </c>
      <c r="L16" s="28">
        <v>15656.434999999999</v>
      </c>
      <c r="M16" s="71">
        <v>6554.7610000000004</v>
      </c>
      <c r="N16" s="71">
        <v>5065.6409999999996</v>
      </c>
      <c r="O16" s="71">
        <v>8141.7560000000003</v>
      </c>
      <c r="P16" s="70">
        <v>8219.77</v>
      </c>
      <c r="Q16" s="71">
        <v>6281.8239999999996</v>
      </c>
      <c r="R16" s="70">
        <v>9206.6299999999992</v>
      </c>
      <c r="S16" s="71">
        <v>6204.9889999999996</v>
      </c>
      <c r="T16" s="71">
        <v>4511.5820000000003</v>
      </c>
      <c r="U16" s="71">
        <v>8044.2079999999996</v>
      </c>
      <c r="V16" s="71">
        <v>8732.0339999999997</v>
      </c>
    </row>
    <row r="17" spans="1:22" x14ac:dyDescent="0.25">
      <c r="A17" s="104"/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</row>
    <row r="18" spans="1:22" x14ac:dyDescent="0.25">
      <c r="A18" s="104" t="s">
        <v>341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</row>
    <row r="19" spans="1:22" x14ac:dyDescent="0.25">
      <c r="A19" t="s">
        <v>192</v>
      </c>
      <c r="B19" t="s">
        <v>193</v>
      </c>
      <c r="C19" t="s">
        <v>194</v>
      </c>
      <c r="D19" t="s">
        <v>249</v>
      </c>
    </row>
    <row r="20" spans="1:22" x14ac:dyDescent="0.25">
      <c r="A20" s="104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</row>
    <row r="21" spans="1:22" ht="15.75" thickBot="1" x14ac:dyDescent="0.3">
      <c r="A21" s="28" t="s">
        <v>330</v>
      </c>
      <c r="B21" s="71" t="s">
        <v>196</v>
      </c>
      <c r="C21" s="71" t="s">
        <v>197</v>
      </c>
      <c r="D21" s="71" t="s">
        <v>198</v>
      </c>
      <c r="E21" s="70" t="s">
        <v>199</v>
      </c>
      <c r="F21" s="71" t="s">
        <v>200</v>
      </c>
      <c r="G21" s="70" t="s">
        <v>201</v>
      </c>
      <c r="H21" s="71" t="s">
        <v>202</v>
      </c>
      <c r="I21" s="71" t="s">
        <v>203</v>
      </c>
      <c r="J21" s="71" t="s">
        <v>204</v>
      </c>
      <c r="K21" s="71" t="s">
        <v>205</v>
      </c>
      <c r="L21" s="28" t="s">
        <v>206</v>
      </c>
      <c r="M21" s="71" t="s">
        <v>207</v>
      </c>
      <c r="N21" s="71" t="s">
        <v>208</v>
      </c>
      <c r="O21" s="71" t="s">
        <v>209</v>
      </c>
      <c r="P21" s="70" t="s">
        <v>210</v>
      </c>
      <c r="Q21" s="71" t="s">
        <v>211</v>
      </c>
      <c r="R21" s="70" t="s">
        <v>212</v>
      </c>
      <c r="S21" s="71" t="s">
        <v>213</v>
      </c>
      <c r="T21" s="71" t="s">
        <v>214</v>
      </c>
      <c r="U21" s="71" t="s">
        <v>215</v>
      </c>
      <c r="V21" s="71" t="s">
        <v>216</v>
      </c>
    </row>
    <row r="22" spans="1:22" x14ac:dyDescent="0.25">
      <c r="A22" s="119" t="s">
        <v>340</v>
      </c>
      <c r="B22" s="44">
        <v>81911.88</v>
      </c>
      <c r="C22" s="44">
        <v>84677.842000000004</v>
      </c>
      <c r="D22" s="44">
        <v>103644.13499999999</v>
      </c>
      <c r="E22" s="44">
        <v>104071.55899999999</v>
      </c>
      <c r="F22" s="44">
        <v>58959.535000000003</v>
      </c>
      <c r="G22" s="44">
        <v>94196.644</v>
      </c>
      <c r="H22" s="44">
        <v>100523.545</v>
      </c>
      <c r="I22" s="44">
        <v>72657.861000000004</v>
      </c>
      <c r="J22" s="44">
        <v>91182.812999999995</v>
      </c>
      <c r="K22" s="44">
        <v>71856.209000000003</v>
      </c>
      <c r="L22" s="44">
        <v>96711.017000000007</v>
      </c>
      <c r="M22" s="44">
        <v>104046.387</v>
      </c>
      <c r="N22" s="44">
        <v>88258.153999999995</v>
      </c>
      <c r="O22" s="44">
        <v>137778.321</v>
      </c>
      <c r="P22" s="44">
        <v>74631.585999999996</v>
      </c>
      <c r="Q22" s="44">
        <v>88136.615999999995</v>
      </c>
      <c r="R22" s="44">
        <v>110279.618</v>
      </c>
      <c r="S22" s="44">
        <v>124727.026</v>
      </c>
      <c r="T22" s="44">
        <v>137987.64799999999</v>
      </c>
      <c r="U22" s="44">
        <v>176290.71900000001</v>
      </c>
      <c r="V22" s="44">
        <v>183730.14799999999</v>
      </c>
    </row>
    <row r="23" spans="1:22" x14ac:dyDescent="0.25">
      <c r="A23" s="119" t="s">
        <v>331</v>
      </c>
      <c r="B23" s="44">
        <v>129129.217</v>
      </c>
      <c r="C23" s="44">
        <v>130798.898</v>
      </c>
      <c r="D23" s="44">
        <v>161658.25399999999</v>
      </c>
      <c r="E23" s="44">
        <v>163538.09299999999</v>
      </c>
      <c r="F23" s="44">
        <v>144687.85</v>
      </c>
      <c r="G23" s="44">
        <v>168103.62700000001</v>
      </c>
      <c r="H23" s="44">
        <v>170277.644</v>
      </c>
      <c r="I23" s="44">
        <v>167972.92</v>
      </c>
      <c r="J23" s="44">
        <v>170810.538</v>
      </c>
      <c r="K23" s="44">
        <v>206254.758</v>
      </c>
      <c r="L23" s="44">
        <v>237169.88800000001</v>
      </c>
      <c r="M23" s="44">
        <v>316402.60800000001</v>
      </c>
      <c r="N23" s="44">
        <v>366270.81400000001</v>
      </c>
      <c r="O23" s="44">
        <v>376312.95899999997</v>
      </c>
      <c r="P23" s="44">
        <v>303599.64500000002</v>
      </c>
      <c r="Q23" s="44">
        <v>349106.55900000001</v>
      </c>
      <c r="R23" s="44">
        <v>442835.72899999999</v>
      </c>
      <c r="S23" s="44">
        <v>476050.62900000002</v>
      </c>
      <c r="T23" s="44">
        <v>504193.65</v>
      </c>
      <c r="U23" s="44">
        <v>570400.56599999999</v>
      </c>
      <c r="V23" s="44">
        <v>507541.364</v>
      </c>
    </row>
    <row r="24" spans="1:22" x14ac:dyDescent="0.25">
      <c r="A24" s="120" t="s">
        <v>332</v>
      </c>
      <c r="B24" s="44">
        <v>316115.56400000001</v>
      </c>
      <c r="C24" s="44">
        <v>327970.41800000001</v>
      </c>
      <c r="D24" s="44">
        <v>313613.91600000003</v>
      </c>
      <c r="E24" s="44">
        <v>356442.12</v>
      </c>
      <c r="F24" s="44">
        <v>219962.32399999999</v>
      </c>
      <c r="G24" s="44">
        <v>236890.72099999999</v>
      </c>
      <c r="H24" s="44">
        <v>212660.91699999999</v>
      </c>
      <c r="I24" s="44">
        <v>201439.397</v>
      </c>
      <c r="J24" s="44">
        <v>209919.55499999999</v>
      </c>
      <c r="K24" s="44">
        <v>235411.43599999999</v>
      </c>
      <c r="L24" s="45">
        <v>277503.97200000001</v>
      </c>
      <c r="M24" s="44">
        <v>287514.90399999998</v>
      </c>
      <c r="N24" s="44">
        <v>289837.54599999997</v>
      </c>
      <c r="O24" s="44">
        <v>342565.33500000002</v>
      </c>
      <c r="P24" s="44">
        <v>283849.01799999998</v>
      </c>
      <c r="Q24" s="44">
        <v>310923.61499999999</v>
      </c>
      <c r="R24" s="44">
        <v>417506.90100000001</v>
      </c>
      <c r="S24" s="44">
        <v>489405.24099999998</v>
      </c>
      <c r="T24" s="44">
        <v>522945.62099999998</v>
      </c>
      <c r="U24" s="44">
        <v>458186.41</v>
      </c>
      <c r="V24" s="44">
        <v>553636.32999999996</v>
      </c>
    </row>
    <row r="25" spans="1:22" x14ac:dyDescent="0.25">
      <c r="A25" s="119" t="s">
        <v>333</v>
      </c>
      <c r="B25" s="44">
        <v>63392.438999999998</v>
      </c>
      <c r="C25" s="44">
        <v>57242.733999999997</v>
      </c>
      <c r="D25" s="44">
        <v>63422.135999999999</v>
      </c>
      <c r="E25" s="44">
        <v>66771.039999999994</v>
      </c>
      <c r="F25" s="44">
        <v>53386.169000000002</v>
      </c>
      <c r="G25" s="44">
        <v>63749.137999999999</v>
      </c>
      <c r="H25" s="44">
        <v>67165.111999999994</v>
      </c>
      <c r="I25" s="44">
        <v>62990.767999999996</v>
      </c>
      <c r="J25" s="44">
        <v>52946.374000000003</v>
      </c>
      <c r="K25" s="44">
        <v>55902.267</v>
      </c>
      <c r="L25" s="44">
        <v>58002.966999999997</v>
      </c>
      <c r="M25" s="44">
        <v>65794.582999999999</v>
      </c>
      <c r="N25" s="44">
        <v>99479.866999999998</v>
      </c>
      <c r="O25" s="44">
        <v>115749.14599999999</v>
      </c>
      <c r="P25" s="44">
        <v>94797.938999999998</v>
      </c>
      <c r="Q25" s="44">
        <v>96689.380999999994</v>
      </c>
      <c r="R25" s="44">
        <v>130760.401</v>
      </c>
      <c r="S25" s="44">
        <v>118635.902</v>
      </c>
      <c r="T25" s="44">
        <v>129326.678</v>
      </c>
      <c r="U25" s="44">
        <v>139737.53700000001</v>
      </c>
      <c r="V25" s="44">
        <v>122204.93399999999</v>
      </c>
    </row>
    <row r="26" spans="1:22" x14ac:dyDescent="0.25">
      <c r="A26" s="120" t="s">
        <v>334</v>
      </c>
      <c r="B26" s="44">
        <v>214818.97200000001</v>
      </c>
      <c r="C26" s="44">
        <v>229024.38</v>
      </c>
      <c r="D26" s="44">
        <v>229266.671</v>
      </c>
      <c r="E26" s="44">
        <v>197698.09</v>
      </c>
      <c r="F26" s="44">
        <v>135954.734</v>
      </c>
      <c r="G26" s="44">
        <v>149916.139</v>
      </c>
      <c r="H26" s="44">
        <v>156678.56099999999</v>
      </c>
      <c r="I26" s="44">
        <v>144719.43599999999</v>
      </c>
      <c r="J26" s="44">
        <v>162448.997</v>
      </c>
      <c r="K26" s="44">
        <v>187158.82500000001</v>
      </c>
      <c r="L26" s="45">
        <v>247132.34</v>
      </c>
      <c r="M26" s="44">
        <v>269460.90899999999</v>
      </c>
      <c r="N26" s="44">
        <v>341390.09499999997</v>
      </c>
      <c r="O26" s="44">
        <v>390194.97399999999</v>
      </c>
      <c r="P26" s="44">
        <v>298943.09299999999</v>
      </c>
      <c r="Q26" s="44">
        <v>377443.20400000003</v>
      </c>
      <c r="R26" s="44">
        <v>465567.26500000001</v>
      </c>
      <c r="S26" s="44">
        <v>550630.48800000001</v>
      </c>
      <c r="T26" s="44">
        <v>612538.45799999998</v>
      </c>
      <c r="U26" s="44">
        <v>637709.98800000001</v>
      </c>
      <c r="V26" s="44">
        <v>526186.86499999999</v>
      </c>
    </row>
    <row r="27" spans="1:22" x14ac:dyDescent="0.25">
      <c r="A27" s="119" t="s">
        <v>335</v>
      </c>
      <c r="B27" s="44">
        <v>114248.053</v>
      </c>
      <c r="C27" s="44">
        <v>88416.982000000004</v>
      </c>
      <c r="D27" s="44">
        <v>98262.157999999996</v>
      </c>
      <c r="E27" s="44">
        <v>75863.896999999997</v>
      </c>
      <c r="F27" s="44">
        <v>42475.792000000001</v>
      </c>
      <c r="G27" s="44">
        <v>52197.966999999997</v>
      </c>
      <c r="H27" s="44">
        <v>61417.896999999997</v>
      </c>
      <c r="I27" s="44">
        <v>73263.286999999997</v>
      </c>
      <c r="J27" s="44">
        <v>61477.868999999999</v>
      </c>
      <c r="K27" s="44">
        <v>111985.363</v>
      </c>
      <c r="L27" s="44">
        <v>113806.625</v>
      </c>
      <c r="M27" s="44">
        <v>150814.48000000001</v>
      </c>
      <c r="N27" s="44">
        <v>220978.56400000001</v>
      </c>
      <c r="O27" s="44">
        <v>270782.12900000002</v>
      </c>
      <c r="P27" s="44">
        <v>203099.9</v>
      </c>
      <c r="Q27" s="44">
        <v>288368.34600000002</v>
      </c>
      <c r="R27" s="44">
        <v>472467.609</v>
      </c>
      <c r="S27" s="44">
        <v>436667.52</v>
      </c>
      <c r="T27" s="44">
        <v>452905.80300000001</v>
      </c>
      <c r="U27" s="44">
        <v>464247.96100000001</v>
      </c>
      <c r="V27" s="44">
        <v>425892.00300000003</v>
      </c>
    </row>
    <row r="28" spans="1:22" x14ac:dyDescent="0.25">
      <c r="A28" s="120" t="s">
        <v>336</v>
      </c>
      <c r="B28" s="44">
        <v>302871.62300000002</v>
      </c>
      <c r="C28" s="44">
        <v>283007.29800000001</v>
      </c>
      <c r="D28" s="44">
        <v>317216.50400000002</v>
      </c>
      <c r="E28" s="44">
        <v>329014.745</v>
      </c>
      <c r="F28" s="44">
        <v>277341.48300000001</v>
      </c>
      <c r="G28" s="44">
        <v>302180.99099999998</v>
      </c>
      <c r="H28" s="44">
        <v>315588.55200000003</v>
      </c>
      <c r="I28" s="44">
        <v>328709.47399999999</v>
      </c>
      <c r="J28" s="44">
        <v>361232.11599999998</v>
      </c>
      <c r="K28" s="44">
        <v>384994.19699999999</v>
      </c>
      <c r="L28" s="45">
        <v>443304.34399999998</v>
      </c>
      <c r="M28" s="44">
        <v>499360.815</v>
      </c>
      <c r="N28" s="44">
        <v>576622.16599999997</v>
      </c>
      <c r="O28" s="44">
        <v>685641.28099999996</v>
      </c>
      <c r="P28" s="44">
        <v>630402.30900000001</v>
      </c>
      <c r="Q28" s="44">
        <v>712300.69400000002</v>
      </c>
      <c r="R28" s="44">
        <v>889768.01300000004</v>
      </c>
      <c r="S28" s="44">
        <v>970939.78099999996</v>
      </c>
      <c r="T28" s="44">
        <v>892658.83799999999</v>
      </c>
      <c r="U28" s="44">
        <v>901300.53300000005</v>
      </c>
      <c r="V28" s="44">
        <v>894314.37600000005</v>
      </c>
    </row>
    <row r="29" spans="1:22" x14ac:dyDescent="0.25">
      <c r="A29" s="119" t="s">
        <v>337</v>
      </c>
      <c r="B29" s="44">
        <v>762010.14599999995</v>
      </c>
      <c r="C29" s="44">
        <v>848243.75199999998</v>
      </c>
      <c r="D29" s="44">
        <v>681880.83</v>
      </c>
      <c r="E29" s="44">
        <v>692598.16</v>
      </c>
      <c r="F29" s="44">
        <v>442774.45899999997</v>
      </c>
      <c r="G29" s="44">
        <v>367527.22</v>
      </c>
      <c r="H29" s="44">
        <v>523205.99699999997</v>
      </c>
      <c r="I29" s="44">
        <v>403735.18</v>
      </c>
      <c r="J29" s="44">
        <v>492634.266</v>
      </c>
      <c r="K29" s="44">
        <v>562307.94999999995</v>
      </c>
      <c r="L29" s="44">
        <v>628929.30700000003</v>
      </c>
      <c r="M29" s="44">
        <v>792271.03700000001</v>
      </c>
      <c r="N29" s="44">
        <v>1136119.797</v>
      </c>
      <c r="O29" s="44">
        <v>1241569.6839999999</v>
      </c>
      <c r="P29" s="44">
        <v>1106387.4080000001</v>
      </c>
      <c r="Q29" s="44">
        <v>1196042.048</v>
      </c>
      <c r="R29" s="44">
        <v>1645197.844</v>
      </c>
      <c r="S29" s="44">
        <v>1791257.94</v>
      </c>
      <c r="T29" s="44">
        <v>1819644.571</v>
      </c>
      <c r="U29" s="44">
        <v>1789695.0560000001</v>
      </c>
      <c r="V29" s="44">
        <v>1771544.368</v>
      </c>
    </row>
    <row r="30" spans="1:22" x14ac:dyDescent="0.25">
      <c r="A30" s="120" t="s">
        <v>338</v>
      </c>
      <c r="B30" s="44">
        <v>394808.26400000002</v>
      </c>
      <c r="C30" s="44">
        <v>404723.22</v>
      </c>
      <c r="D30" s="44">
        <v>451463.91600000003</v>
      </c>
      <c r="E30" s="44">
        <v>540304.47600000002</v>
      </c>
      <c r="F30" s="44">
        <v>267881.63299999997</v>
      </c>
      <c r="G30" s="44">
        <v>148045.22</v>
      </c>
      <c r="H30" s="44">
        <v>174706.981</v>
      </c>
      <c r="I30" s="44">
        <v>132939.41</v>
      </c>
      <c r="J30" s="44">
        <v>203580.40100000001</v>
      </c>
      <c r="K30" s="44">
        <v>241676.71900000001</v>
      </c>
      <c r="L30" s="45">
        <v>520869.80099999998</v>
      </c>
      <c r="M30" s="44">
        <v>458175.125</v>
      </c>
      <c r="N30" s="44">
        <v>418235.31400000001</v>
      </c>
      <c r="O30" s="44">
        <v>543564.54299999995</v>
      </c>
      <c r="P30" s="44">
        <v>353268.14600000001</v>
      </c>
      <c r="Q30" s="44">
        <v>505661.30599999998</v>
      </c>
      <c r="R30" s="44">
        <v>507442.924</v>
      </c>
      <c r="S30" s="44">
        <v>457131.15299999999</v>
      </c>
      <c r="T30" s="44">
        <v>569350.56999999995</v>
      </c>
      <c r="U30" s="44">
        <v>531457.01300000004</v>
      </c>
      <c r="V30" s="44">
        <v>456073.87</v>
      </c>
    </row>
    <row r="31" spans="1:22" x14ac:dyDescent="0.25">
      <c r="A31" s="119" t="s">
        <v>339</v>
      </c>
      <c r="B31" s="44">
        <v>196836.046</v>
      </c>
      <c r="C31" s="44">
        <v>214188.88500000001</v>
      </c>
      <c r="D31" s="44">
        <v>347366.81300000002</v>
      </c>
      <c r="E31" s="44">
        <v>412122.527</v>
      </c>
      <c r="F31" s="44">
        <v>283421.81199999998</v>
      </c>
      <c r="G31" s="44">
        <v>342974.23300000001</v>
      </c>
      <c r="H31" s="44">
        <v>371125.03499999997</v>
      </c>
      <c r="I31" s="44">
        <v>257687.57800000001</v>
      </c>
      <c r="J31" s="44">
        <v>387732.42499999999</v>
      </c>
      <c r="K31" s="44">
        <v>295001.38799999998</v>
      </c>
      <c r="L31" s="44">
        <v>289864.77100000001</v>
      </c>
      <c r="M31" s="44">
        <v>514114.83399999997</v>
      </c>
      <c r="N31" s="44">
        <v>516071.47499999998</v>
      </c>
      <c r="O31" s="44">
        <v>1209806.085</v>
      </c>
      <c r="P31" s="44">
        <v>1779889.9680000001</v>
      </c>
      <c r="Q31" s="44">
        <v>1709685.996</v>
      </c>
      <c r="R31" s="44">
        <v>2394337.7999999998</v>
      </c>
      <c r="S31" s="44">
        <v>1843450.399</v>
      </c>
      <c r="T31" s="44">
        <v>2269769.5269999998</v>
      </c>
      <c r="U31" s="44">
        <v>3051583.2560000001</v>
      </c>
      <c r="V31" s="44">
        <v>2780224.06</v>
      </c>
    </row>
    <row r="32" spans="1:22" ht="15.75" thickBot="1" x14ac:dyDescent="0.3">
      <c r="A32" s="28" t="s">
        <v>217</v>
      </c>
      <c r="B32" s="71">
        <v>102882.942</v>
      </c>
      <c r="C32" s="71">
        <v>107137.63</v>
      </c>
      <c r="D32" s="71">
        <v>133965.38699999999</v>
      </c>
      <c r="E32" s="70">
        <v>93903.437999999995</v>
      </c>
      <c r="F32" s="71">
        <v>60378.985999999997</v>
      </c>
      <c r="G32" s="70">
        <v>34438.427000000003</v>
      </c>
      <c r="H32" s="71">
        <v>99379.254000000001</v>
      </c>
      <c r="I32" s="71">
        <v>30974.741000000002</v>
      </c>
      <c r="J32" s="71">
        <v>26322.887999999999</v>
      </c>
      <c r="K32" s="71">
        <v>32623.52</v>
      </c>
      <c r="L32" s="28">
        <v>26853.929</v>
      </c>
      <c r="M32" s="71">
        <v>31817.03</v>
      </c>
      <c r="N32" s="71">
        <v>35654.9</v>
      </c>
      <c r="O32" s="71">
        <v>40039.697</v>
      </c>
      <c r="P32" s="70">
        <v>32332.325000000001</v>
      </c>
      <c r="Q32" s="71">
        <v>42451.822</v>
      </c>
      <c r="R32" s="70">
        <v>38801.521999999997</v>
      </c>
      <c r="S32" s="71">
        <v>40453.81</v>
      </c>
      <c r="T32" s="71">
        <v>50915.114999999998</v>
      </c>
      <c r="U32" s="71">
        <v>53068.177000000003</v>
      </c>
      <c r="V32" s="71">
        <v>39658.85</v>
      </c>
    </row>
    <row r="33" spans="1:12" s="123" customFormat="1" x14ac:dyDescent="0.25">
      <c r="A33" s="124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</row>
    <row r="34" spans="1:12" s="123" customFormat="1" x14ac:dyDescent="0.25">
      <c r="A34" s="124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</row>
    <row r="35" spans="1:12" ht="77.25" thickBot="1" x14ac:dyDescent="0.3">
      <c r="A35" s="28" t="s">
        <v>195</v>
      </c>
      <c r="B35" s="121" t="s">
        <v>128</v>
      </c>
      <c r="C35" s="121" t="s">
        <v>129</v>
      </c>
      <c r="D35" s="121" t="s">
        <v>130</v>
      </c>
      <c r="E35" s="121" t="s">
        <v>131</v>
      </c>
      <c r="F35" s="121" t="s">
        <v>132</v>
      </c>
      <c r="G35" s="121" t="s">
        <v>133</v>
      </c>
      <c r="H35" s="121" t="s">
        <v>134</v>
      </c>
      <c r="I35" s="121" t="s">
        <v>135</v>
      </c>
      <c r="J35" s="121" t="s">
        <v>136</v>
      </c>
      <c r="K35" s="121" t="s">
        <v>137</v>
      </c>
      <c r="L35" s="122" t="s">
        <v>217</v>
      </c>
    </row>
    <row r="36" spans="1:12" x14ac:dyDescent="0.25">
      <c r="A36" s="44" t="s">
        <v>196</v>
      </c>
      <c r="B36" s="44">
        <v>1977013.422</v>
      </c>
      <c r="C36" s="44">
        <v>66047.48</v>
      </c>
      <c r="D36" s="44">
        <v>101948.97199999999</v>
      </c>
      <c r="E36" s="44">
        <v>112399.629</v>
      </c>
      <c r="F36" s="44">
        <v>15006.369000000001</v>
      </c>
      <c r="G36" s="44">
        <v>9.2430000000000003</v>
      </c>
      <c r="H36" s="44">
        <v>168723.74600000001</v>
      </c>
      <c r="I36" s="44">
        <v>6652.7979999999998</v>
      </c>
      <c r="J36" s="44">
        <v>566.99800000000005</v>
      </c>
      <c r="K36" s="44">
        <v>2269.0439999999999</v>
      </c>
      <c r="L36" s="44">
        <v>107371.424</v>
      </c>
    </row>
    <row r="37" spans="1:12" x14ac:dyDescent="0.25">
      <c r="A37" s="45" t="s">
        <v>197</v>
      </c>
      <c r="B37" s="44">
        <v>2011916.14</v>
      </c>
      <c r="C37" s="44">
        <v>51344.527999999998</v>
      </c>
      <c r="D37" s="44">
        <v>42207.595999999998</v>
      </c>
      <c r="E37" s="44">
        <v>99830.437000000005</v>
      </c>
      <c r="F37" s="44">
        <v>13434.156000000001</v>
      </c>
      <c r="G37" s="44">
        <v>56.029000000000003</v>
      </c>
      <c r="H37" s="44">
        <v>173476.916</v>
      </c>
      <c r="I37" s="44">
        <v>7933.3050000000003</v>
      </c>
      <c r="J37" s="44">
        <v>327.19499999999999</v>
      </c>
      <c r="K37" s="44">
        <v>2484.835</v>
      </c>
      <c r="L37" s="45">
        <v>80378.123000000007</v>
      </c>
    </row>
    <row r="38" spans="1:12" x14ac:dyDescent="0.25">
      <c r="A38" s="44" t="s">
        <v>198</v>
      </c>
      <c r="B38" s="44">
        <v>2332575.5150000001</v>
      </c>
      <c r="C38" s="44">
        <v>71122.183000000005</v>
      </c>
      <c r="D38" s="44">
        <v>30631.909</v>
      </c>
      <c r="E38" s="44">
        <v>87501.494000000006</v>
      </c>
      <c r="F38" s="44">
        <v>12247.361000000001</v>
      </c>
      <c r="G38" s="44">
        <v>180.17099999999999</v>
      </c>
      <c r="H38" s="44">
        <v>134228.717</v>
      </c>
      <c r="I38" s="44">
        <v>4839.9639999999999</v>
      </c>
      <c r="J38" s="44">
        <v>138.983</v>
      </c>
      <c r="K38" s="44">
        <v>3105.4830000000002</v>
      </c>
      <c r="L38" s="44">
        <v>13540.478999999999</v>
      </c>
    </row>
    <row r="39" spans="1:12" x14ac:dyDescent="0.25">
      <c r="A39" s="45" t="s">
        <v>199</v>
      </c>
      <c r="B39" s="44">
        <v>2190853.5049999999</v>
      </c>
      <c r="C39" s="44">
        <v>102018.985</v>
      </c>
      <c r="D39" s="44">
        <v>30640.901000000002</v>
      </c>
      <c r="E39" s="44">
        <v>83654.599000000002</v>
      </c>
      <c r="F39" s="44">
        <v>8929.357</v>
      </c>
      <c r="G39" s="44">
        <v>718.53700000000003</v>
      </c>
      <c r="H39" s="44">
        <v>92975.356</v>
      </c>
      <c r="I39" s="44">
        <v>3460.326</v>
      </c>
      <c r="J39" s="44">
        <v>300.23500000000001</v>
      </c>
      <c r="K39" s="44">
        <v>6918.5839999999998</v>
      </c>
      <c r="L39" s="45">
        <v>5398.09</v>
      </c>
    </row>
    <row r="40" spans="1:12" x14ac:dyDescent="0.25">
      <c r="A40" s="44" t="s">
        <v>200</v>
      </c>
      <c r="B40" s="44">
        <v>1658142.379</v>
      </c>
      <c r="C40" s="44">
        <v>86904.357999999993</v>
      </c>
      <c r="D40" s="44">
        <v>41160.828000000001</v>
      </c>
      <c r="E40" s="44">
        <v>75572.648000000001</v>
      </c>
      <c r="F40" s="44">
        <v>11286.083000000001</v>
      </c>
      <c r="G40" s="44">
        <v>200.77799999999999</v>
      </c>
      <c r="H40" s="44">
        <v>124488.36</v>
      </c>
      <c r="I40" s="44">
        <v>3341.8330000000001</v>
      </c>
      <c r="J40" s="44">
        <v>128.553</v>
      </c>
      <c r="K40" s="44">
        <v>1881.729</v>
      </c>
      <c r="L40" s="44">
        <v>965.19399999999996</v>
      </c>
    </row>
    <row r="41" spans="1:12" x14ac:dyDescent="0.25">
      <c r="A41" s="45" t="s">
        <v>201</v>
      </c>
      <c r="B41" s="44">
        <v>1471285.7949999999</v>
      </c>
      <c r="C41" s="44">
        <v>64195.616999999998</v>
      </c>
      <c r="D41" s="44">
        <v>25289.826000000001</v>
      </c>
      <c r="E41" s="44">
        <v>89796.822</v>
      </c>
      <c r="F41" s="44">
        <v>11345.458000000001</v>
      </c>
      <c r="G41" s="44">
        <v>1498.2270000000001</v>
      </c>
      <c r="H41" s="44">
        <v>161329.80799999999</v>
      </c>
      <c r="I41" s="44">
        <v>3557.63</v>
      </c>
      <c r="J41" s="44">
        <v>374.858</v>
      </c>
      <c r="K41" s="44">
        <v>2242.0189999999998</v>
      </c>
      <c r="L41" s="45">
        <v>701.50099999999998</v>
      </c>
    </row>
    <row r="42" spans="1:12" x14ac:dyDescent="0.25">
      <c r="A42" s="44" t="s">
        <v>202</v>
      </c>
      <c r="B42" s="44">
        <v>1380309.335</v>
      </c>
      <c r="C42" s="44">
        <v>46139.762000000002</v>
      </c>
      <c r="D42" s="44">
        <v>26775.984</v>
      </c>
      <c r="E42" s="44">
        <v>94629.748000000007</v>
      </c>
      <c r="F42" s="44">
        <v>12464.617</v>
      </c>
      <c r="G42" s="44">
        <v>1396.373</v>
      </c>
      <c r="H42" s="44">
        <v>179301.77900000001</v>
      </c>
      <c r="I42" s="44">
        <v>5844.46</v>
      </c>
      <c r="J42" s="44">
        <v>1671.5740000000001</v>
      </c>
      <c r="K42" s="44">
        <v>1874.876</v>
      </c>
      <c r="L42" s="44">
        <v>1627.6279999999999</v>
      </c>
    </row>
    <row r="43" spans="1:12" x14ac:dyDescent="0.25">
      <c r="A43" s="45" t="s">
        <v>203</v>
      </c>
      <c r="B43" s="44">
        <v>1277430.0319999999</v>
      </c>
      <c r="C43" s="44">
        <v>54620.4</v>
      </c>
      <c r="D43" s="44">
        <v>28246.795999999998</v>
      </c>
      <c r="E43" s="44">
        <v>86314.687000000005</v>
      </c>
      <c r="F43" s="44">
        <v>10886.504999999999</v>
      </c>
      <c r="G43" s="44">
        <v>419.41699999999997</v>
      </c>
      <c r="H43" s="44">
        <v>183949.30600000001</v>
      </c>
      <c r="I43" s="44">
        <v>5635.2960000000003</v>
      </c>
      <c r="J43" s="44">
        <v>2714.4070000000002</v>
      </c>
      <c r="K43" s="44">
        <v>1393.6469999999999</v>
      </c>
      <c r="L43" s="45">
        <v>1386.22</v>
      </c>
    </row>
    <row r="44" spans="1:12" x14ac:dyDescent="0.25">
      <c r="A44" s="44" t="s">
        <v>204</v>
      </c>
      <c r="B44" s="44">
        <v>1434754.3540000001</v>
      </c>
      <c r="C44" s="44">
        <v>75622.274000000005</v>
      </c>
      <c r="D44" s="44">
        <v>29302.392</v>
      </c>
      <c r="E44" s="44">
        <v>98025.760999999999</v>
      </c>
      <c r="F44" s="44">
        <v>19026.509999999998</v>
      </c>
      <c r="G44" s="44">
        <v>384.214</v>
      </c>
      <c r="H44" s="44">
        <v>237331.54699999999</v>
      </c>
      <c r="I44" s="44">
        <v>7848.4229999999998</v>
      </c>
      <c r="J44" s="44">
        <v>813.50400000000002</v>
      </c>
      <c r="K44" s="44">
        <v>2032.5229999999999</v>
      </c>
      <c r="L44" s="44">
        <v>5977.17</v>
      </c>
    </row>
    <row r="45" spans="1:12" x14ac:dyDescent="0.25">
      <c r="A45" s="45" t="s">
        <v>205</v>
      </c>
      <c r="B45" s="44">
        <v>1681065.442</v>
      </c>
      <c r="C45" s="44">
        <v>112823.107</v>
      </c>
      <c r="D45" s="44">
        <v>72099.004000000001</v>
      </c>
      <c r="E45" s="44">
        <v>96377.896999999997</v>
      </c>
      <c r="F45" s="44">
        <v>22624.557000000001</v>
      </c>
      <c r="G45" s="44">
        <v>2035.1289999999999</v>
      </c>
      <c r="H45" s="44">
        <v>345207.22399999999</v>
      </c>
      <c r="I45" s="44">
        <v>10463.759</v>
      </c>
      <c r="J45" s="44">
        <v>1358.87</v>
      </c>
      <c r="K45" s="44">
        <v>2582.1759999999999</v>
      </c>
      <c r="L45" s="45">
        <v>12980.876</v>
      </c>
    </row>
    <row r="46" spans="1:12" x14ac:dyDescent="0.25">
      <c r="A46" s="45" t="s">
        <v>206</v>
      </c>
      <c r="B46" s="44">
        <v>2123277.2969999998</v>
      </c>
      <c r="C46" s="44">
        <v>142237.80499999999</v>
      </c>
      <c r="D46" s="44">
        <v>89487.535000000003</v>
      </c>
      <c r="E46" s="44">
        <v>81320.093999999997</v>
      </c>
      <c r="F46" s="44">
        <v>30378.736000000001</v>
      </c>
      <c r="G46" s="44">
        <v>164.38200000000001</v>
      </c>
      <c r="H46" s="44">
        <v>343984.43400000001</v>
      </c>
      <c r="I46" s="44">
        <v>9063.0540000000001</v>
      </c>
      <c r="J46" s="44">
        <v>860.28899999999999</v>
      </c>
      <c r="K46" s="44">
        <v>2653.5250000000001</v>
      </c>
      <c r="L46" s="45">
        <v>15656.434999999999</v>
      </c>
    </row>
    <row r="47" spans="1:12" x14ac:dyDescent="0.25">
      <c r="A47" s="44" t="s">
        <v>207</v>
      </c>
      <c r="B47" s="44">
        <v>2467755.2760000001</v>
      </c>
      <c r="C47" s="44">
        <v>121922.223</v>
      </c>
      <c r="D47" s="44">
        <v>243811.75099999999</v>
      </c>
      <c r="E47" s="44">
        <v>102829.516</v>
      </c>
      <c r="F47" s="44">
        <v>32221.593000000001</v>
      </c>
      <c r="G47" s="44">
        <v>798.99900000000002</v>
      </c>
      <c r="H47" s="44">
        <v>530427.82200000004</v>
      </c>
      <c r="I47" s="44">
        <v>10684.534</v>
      </c>
      <c r="J47" s="44">
        <v>4718.2610000000004</v>
      </c>
      <c r="K47" s="44">
        <v>3238.701</v>
      </c>
      <c r="L47" s="44">
        <v>6554.7610000000004</v>
      </c>
    </row>
    <row r="48" spans="1:12" x14ac:dyDescent="0.25">
      <c r="A48" s="45" t="s">
        <v>208</v>
      </c>
      <c r="B48" s="44">
        <v>3093528.8450000002</v>
      </c>
      <c r="C48" s="44">
        <v>251528.019</v>
      </c>
      <c r="D48" s="44">
        <v>258673.73699999999</v>
      </c>
      <c r="E48" s="44">
        <v>100876.219</v>
      </c>
      <c r="F48" s="44">
        <v>33291.226999999999</v>
      </c>
      <c r="G48" s="44">
        <v>658.95399999999995</v>
      </c>
      <c r="H48" s="44">
        <v>785744.429</v>
      </c>
      <c r="I48" s="44">
        <v>35292.389000000003</v>
      </c>
      <c r="J48" s="44">
        <v>1408.76</v>
      </c>
      <c r="K48" s="44">
        <v>4200.607</v>
      </c>
      <c r="L48" s="45">
        <v>5065.6409999999996</v>
      </c>
    </row>
    <row r="49" spans="1:12" x14ac:dyDescent="0.25">
      <c r="A49" s="44" t="s">
        <v>209</v>
      </c>
      <c r="B49" s="44">
        <v>3650717.5639999998</v>
      </c>
      <c r="C49" s="44">
        <v>308802.092</v>
      </c>
      <c r="D49" s="44">
        <v>283112.34999999998</v>
      </c>
      <c r="E49" s="44">
        <v>86957.599000000002</v>
      </c>
      <c r="F49" s="44">
        <v>30661.107</v>
      </c>
      <c r="G49" s="44">
        <v>676.43299999999999</v>
      </c>
      <c r="H49" s="44">
        <v>448866.26500000001</v>
      </c>
      <c r="I49" s="44">
        <v>17113.844000000001</v>
      </c>
      <c r="J49" s="44">
        <v>9070.7489999999998</v>
      </c>
      <c r="K49" s="44">
        <v>5683.9009999999998</v>
      </c>
      <c r="L49" s="44">
        <v>8141.7560000000003</v>
      </c>
    </row>
    <row r="50" spans="1:12" x14ac:dyDescent="0.25">
      <c r="A50" s="45" t="s">
        <v>210</v>
      </c>
      <c r="B50" s="44">
        <v>4026824.7429999998</v>
      </c>
      <c r="C50" s="44">
        <v>146255.89199999999</v>
      </c>
      <c r="D50" s="44">
        <v>110811.94899999999</v>
      </c>
      <c r="E50" s="44">
        <v>68899.619000000006</v>
      </c>
      <c r="F50" s="44">
        <v>25613.776000000002</v>
      </c>
      <c r="G50" s="44">
        <v>523.95899999999995</v>
      </c>
      <c r="H50" s="44">
        <v>333248.58600000001</v>
      </c>
      <c r="I50" s="44">
        <v>15250.745000000001</v>
      </c>
      <c r="J50" s="44">
        <v>7587.82</v>
      </c>
      <c r="K50" s="44">
        <v>6996.25</v>
      </c>
      <c r="L50" s="45">
        <v>8219.77</v>
      </c>
    </row>
    <row r="51" spans="1:12" x14ac:dyDescent="0.25">
      <c r="A51" s="44" t="s">
        <v>211</v>
      </c>
      <c r="B51" s="44">
        <v>4043985.6660000002</v>
      </c>
      <c r="C51" s="44">
        <v>91975.599000000002</v>
      </c>
      <c r="D51" s="44">
        <v>284284.39399999997</v>
      </c>
      <c r="E51" s="44">
        <v>98441.146999999997</v>
      </c>
      <c r="F51" s="44">
        <v>27671.425999999999</v>
      </c>
      <c r="G51" s="44">
        <v>1045.2840000000001</v>
      </c>
      <c r="H51" s="44">
        <v>451034.72</v>
      </c>
      <c r="I51" s="44">
        <v>22275.545999999998</v>
      </c>
      <c r="J51" s="44">
        <v>8463.6779999999999</v>
      </c>
      <c r="K51" s="44">
        <v>7183.4459999999999</v>
      </c>
      <c r="L51" s="44">
        <v>6281.8239999999996</v>
      </c>
    </row>
    <row r="52" spans="1:12" x14ac:dyDescent="0.25">
      <c r="A52" s="45" t="s">
        <v>212</v>
      </c>
      <c r="B52" s="44">
        <v>7645414.574</v>
      </c>
      <c r="C52" s="44">
        <v>232766.99400000001</v>
      </c>
      <c r="D52" s="44">
        <v>429291.28700000001</v>
      </c>
      <c r="E52" s="44">
        <v>111358.995</v>
      </c>
      <c r="F52" s="44">
        <v>33391.74</v>
      </c>
      <c r="G52" s="44">
        <v>1229.0219999999999</v>
      </c>
      <c r="H52" s="44">
        <v>478322.97</v>
      </c>
      <c r="I52" s="44">
        <v>30953.641</v>
      </c>
      <c r="J52" s="44">
        <v>14491.368</v>
      </c>
      <c r="K52" s="44">
        <v>5583.3909999999996</v>
      </c>
      <c r="L52" s="45">
        <v>9206.6299999999992</v>
      </c>
    </row>
    <row r="53" spans="1:12" x14ac:dyDescent="0.25">
      <c r="A53" s="44" t="s">
        <v>213</v>
      </c>
      <c r="B53" s="44">
        <v>7997616.4160000002</v>
      </c>
      <c r="C53" s="44">
        <v>189421.274</v>
      </c>
      <c r="D53" s="44">
        <v>381138.86599999998</v>
      </c>
      <c r="E53" s="44">
        <v>95055.089000000007</v>
      </c>
      <c r="F53" s="44">
        <v>34370.442999999999</v>
      </c>
      <c r="G53" s="44">
        <v>992.72400000000005</v>
      </c>
      <c r="H53" s="44">
        <v>414233.29499999998</v>
      </c>
      <c r="I53" s="44">
        <v>16732.21</v>
      </c>
      <c r="J53" s="44">
        <v>16351.966</v>
      </c>
      <c r="K53" s="44">
        <v>5990.3620000000001</v>
      </c>
      <c r="L53" s="44">
        <v>6204.9889999999996</v>
      </c>
    </row>
    <row r="54" spans="1:12" x14ac:dyDescent="0.25">
      <c r="A54" s="45" t="s">
        <v>214</v>
      </c>
      <c r="B54" s="44">
        <v>8241412.4809999997</v>
      </c>
      <c r="C54" s="44">
        <v>196884.179</v>
      </c>
      <c r="D54" s="44">
        <v>482198.35200000001</v>
      </c>
      <c r="E54" s="44">
        <v>91017.982999999993</v>
      </c>
      <c r="F54" s="44">
        <v>45543.091</v>
      </c>
      <c r="G54" s="44">
        <v>2874.1280000000002</v>
      </c>
      <c r="H54" s="44">
        <v>198824.14300000001</v>
      </c>
      <c r="I54" s="44">
        <v>24794.51</v>
      </c>
      <c r="J54" s="44">
        <v>19583.026999999998</v>
      </c>
      <c r="K54" s="44">
        <v>11027.505999999999</v>
      </c>
      <c r="L54" s="45">
        <v>4511.5820000000003</v>
      </c>
    </row>
    <row r="55" spans="1:12" x14ac:dyDescent="0.25">
      <c r="A55" s="44" t="s">
        <v>215</v>
      </c>
      <c r="B55" s="44">
        <v>8451753.0879999995</v>
      </c>
      <c r="C55" s="44">
        <v>245195.826</v>
      </c>
      <c r="D55" s="44">
        <v>353183.24099999998</v>
      </c>
      <c r="E55" s="44">
        <v>120430.38400000001</v>
      </c>
      <c r="F55" s="44">
        <v>37559.112000000001</v>
      </c>
      <c r="G55" s="44">
        <v>3212.1660000000002</v>
      </c>
      <c r="H55" s="44">
        <v>155887.34400000001</v>
      </c>
      <c r="I55" s="44">
        <v>30447.823</v>
      </c>
      <c r="J55" s="44">
        <v>22975.832999999999</v>
      </c>
      <c r="K55" s="44">
        <v>12050.105</v>
      </c>
      <c r="L55" s="44">
        <v>8044.2079999999996</v>
      </c>
    </row>
    <row r="56" spans="1:12" x14ac:dyDescent="0.25">
      <c r="A56" s="45" t="s">
        <v>216</v>
      </c>
      <c r="B56" s="44">
        <v>5035251.75</v>
      </c>
      <c r="C56" s="44">
        <v>291101.58899999998</v>
      </c>
      <c r="D56" s="44">
        <v>406740.25400000002</v>
      </c>
      <c r="E56" s="44">
        <v>93737.838000000003</v>
      </c>
      <c r="F56" s="44">
        <v>34839.338000000003</v>
      </c>
      <c r="G56" s="44">
        <v>827.68200000000002</v>
      </c>
      <c r="H56" s="44">
        <v>108955.201</v>
      </c>
      <c r="I56" s="44">
        <v>15049.880999999999</v>
      </c>
      <c r="J56" s="44">
        <v>17762.776999999998</v>
      </c>
      <c r="K56" s="44">
        <v>11988.598</v>
      </c>
      <c r="L56" s="45">
        <v>8732.0339999999997</v>
      </c>
    </row>
    <row r="57" spans="1:12" x14ac:dyDescent="0.25">
      <c r="A57" s="125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</row>
    <row r="58" spans="1:12" ht="77.25" thickBot="1" x14ac:dyDescent="0.3">
      <c r="A58" s="118" t="s">
        <v>195</v>
      </c>
      <c r="B58" s="126" t="s">
        <v>128</v>
      </c>
      <c r="C58" s="126" t="s">
        <v>129</v>
      </c>
      <c r="D58" s="126" t="s">
        <v>130</v>
      </c>
      <c r="E58" s="126" t="s">
        <v>131</v>
      </c>
      <c r="F58" s="126" t="s">
        <v>132</v>
      </c>
      <c r="G58" s="126" t="s">
        <v>133</v>
      </c>
      <c r="H58" s="126" t="s">
        <v>134</v>
      </c>
      <c r="I58" s="126" t="s">
        <v>135</v>
      </c>
      <c r="J58" s="126" t="s">
        <v>136</v>
      </c>
      <c r="K58" s="126" t="s">
        <v>137</v>
      </c>
      <c r="L58" s="127" t="s">
        <v>217</v>
      </c>
    </row>
    <row r="59" spans="1:12" x14ac:dyDescent="0.25">
      <c r="A59" s="44" t="s">
        <v>196</v>
      </c>
      <c r="B59" s="44">
        <v>81911.88</v>
      </c>
      <c r="C59" s="44">
        <v>129129.217</v>
      </c>
      <c r="D59" s="44">
        <v>316115.56400000001</v>
      </c>
      <c r="E59" s="44">
        <v>63392.438999999998</v>
      </c>
      <c r="F59" s="44">
        <v>214818.97200000001</v>
      </c>
      <c r="G59" s="44">
        <v>114248.053</v>
      </c>
      <c r="H59" s="44">
        <v>302871.62300000002</v>
      </c>
      <c r="I59" s="44">
        <v>762010.14599999995</v>
      </c>
      <c r="J59" s="44">
        <v>394808.26400000002</v>
      </c>
      <c r="K59" s="44">
        <v>196836.046</v>
      </c>
      <c r="L59" s="44">
        <v>102882.942</v>
      </c>
    </row>
    <row r="60" spans="1:12" x14ac:dyDescent="0.25">
      <c r="A60" s="45" t="s">
        <v>197</v>
      </c>
      <c r="B60" s="44">
        <v>84677.842000000004</v>
      </c>
      <c r="C60" s="44">
        <v>130798.898</v>
      </c>
      <c r="D60" s="44">
        <v>327970.41800000001</v>
      </c>
      <c r="E60" s="44">
        <v>57242.733999999997</v>
      </c>
      <c r="F60" s="44">
        <v>229024.38</v>
      </c>
      <c r="G60" s="44">
        <v>88416.982000000004</v>
      </c>
      <c r="H60" s="44">
        <v>283007.29800000001</v>
      </c>
      <c r="I60" s="44">
        <v>848243.75199999998</v>
      </c>
      <c r="J60" s="44">
        <v>404723.22</v>
      </c>
      <c r="K60" s="44">
        <v>214188.88500000001</v>
      </c>
      <c r="L60" s="45">
        <v>107137.63</v>
      </c>
    </row>
    <row r="61" spans="1:12" x14ac:dyDescent="0.25">
      <c r="A61" s="44" t="s">
        <v>198</v>
      </c>
      <c r="B61" s="44">
        <v>103644.13499999999</v>
      </c>
      <c r="C61" s="44">
        <v>161658.25399999999</v>
      </c>
      <c r="D61" s="44">
        <v>313613.91600000003</v>
      </c>
      <c r="E61" s="44">
        <v>63422.135999999999</v>
      </c>
      <c r="F61" s="44">
        <v>229266.671</v>
      </c>
      <c r="G61" s="44">
        <v>98262.157999999996</v>
      </c>
      <c r="H61" s="44">
        <v>317216.50400000002</v>
      </c>
      <c r="I61" s="44">
        <v>681880.83</v>
      </c>
      <c r="J61" s="44">
        <v>451463.91600000003</v>
      </c>
      <c r="K61" s="44">
        <v>347366.81300000002</v>
      </c>
      <c r="L61" s="44">
        <v>133965.38699999999</v>
      </c>
    </row>
    <row r="62" spans="1:12" x14ac:dyDescent="0.25">
      <c r="A62" s="45" t="s">
        <v>199</v>
      </c>
      <c r="B62" s="44">
        <v>104071.55899999999</v>
      </c>
      <c r="C62" s="44">
        <v>163538.09299999999</v>
      </c>
      <c r="D62" s="44">
        <v>356442.12</v>
      </c>
      <c r="E62" s="44">
        <v>66771.039999999994</v>
      </c>
      <c r="F62" s="44">
        <v>197698.09</v>
      </c>
      <c r="G62" s="44">
        <v>75863.896999999997</v>
      </c>
      <c r="H62" s="44">
        <v>329014.745</v>
      </c>
      <c r="I62" s="44">
        <v>692598.16</v>
      </c>
      <c r="J62" s="44">
        <v>540304.47600000002</v>
      </c>
      <c r="K62" s="44">
        <v>412122.527</v>
      </c>
      <c r="L62" s="45">
        <v>93903.437999999995</v>
      </c>
    </row>
    <row r="63" spans="1:12" x14ac:dyDescent="0.25">
      <c r="A63" s="44" t="s">
        <v>200</v>
      </c>
      <c r="B63" s="44">
        <v>58959.535000000003</v>
      </c>
      <c r="C63" s="44">
        <v>144687.85</v>
      </c>
      <c r="D63" s="44">
        <v>219962.32399999999</v>
      </c>
      <c r="E63" s="44">
        <v>53386.169000000002</v>
      </c>
      <c r="F63" s="44">
        <v>135954.734</v>
      </c>
      <c r="G63" s="44">
        <v>42475.792000000001</v>
      </c>
      <c r="H63" s="44">
        <v>277341.48300000001</v>
      </c>
      <c r="I63" s="44">
        <v>442774.45899999997</v>
      </c>
      <c r="J63" s="44">
        <v>267881.63299999997</v>
      </c>
      <c r="K63" s="44">
        <v>283421.81199999998</v>
      </c>
      <c r="L63" s="44">
        <v>60378.985999999997</v>
      </c>
    </row>
    <row r="64" spans="1:12" x14ac:dyDescent="0.25">
      <c r="A64" s="45" t="s">
        <v>201</v>
      </c>
      <c r="B64" s="44">
        <v>94196.644</v>
      </c>
      <c r="C64" s="44">
        <v>168103.62700000001</v>
      </c>
      <c r="D64" s="44">
        <v>236890.72099999999</v>
      </c>
      <c r="E64" s="44">
        <v>63749.137999999999</v>
      </c>
      <c r="F64" s="44">
        <v>149916.139</v>
      </c>
      <c r="G64" s="44">
        <v>52197.966999999997</v>
      </c>
      <c r="H64" s="44">
        <v>302180.99099999998</v>
      </c>
      <c r="I64" s="44">
        <v>367527.22</v>
      </c>
      <c r="J64" s="44">
        <v>148045.22</v>
      </c>
      <c r="K64" s="44">
        <v>342974.23300000001</v>
      </c>
      <c r="L64" s="45">
        <v>34438.427000000003</v>
      </c>
    </row>
    <row r="65" spans="1:12" x14ac:dyDescent="0.25">
      <c r="A65" s="44" t="s">
        <v>202</v>
      </c>
      <c r="B65" s="44">
        <v>100523.545</v>
      </c>
      <c r="C65" s="44">
        <v>170277.644</v>
      </c>
      <c r="D65" s="44">
        <v>212660.91699999999</v>
      </c>
      <c r="E65" s="44">
        <v>67165.111999999994</v>
      </c>
      <c r="F65" s="44">
        <v>156678.56099999999</v>
      </c>
      <c r="G65" s="44">
        <v>61417.896999999997</v>
      </c>
      <c r="H65" s="44">
        <v>315588.55200000003</v>
      </c>
      <c r="I65" s="44">
        <v>523205.99699999997</v>
      </c>
      <c r="J65" s="44">
        <v>174706.981</v>
      </c>
      <c r="K65" s="44">
        <v>371125.03499999997</v>
      </c>
      <c r="L65" s="44">
        <v>99379.254000000001</v>
      </c>
    </row>
    <row r="66" spans="1:12" x14ac:dyDescent="0.25">
      <c r="A66" s="45" t="s">
        <v>203</v>
      </c>
      <c r="B66" s="44">
        <v>72657.861000000004</v>
      </c>
      <c r="C66" s="44">
        <v>167972.92</v>
      </c>
      <c r="D66" s="44">
        <v>201439.397</v>
      </c>
      <c r="E66" s="44">
        <v>62990.767999999996</v>
      </c>
      <c r="F66" s="44">
        <v>144719.43599999999</v>
      </c>
      <c r="G66" s="44">
        <v>73263.286999999997</v>
      </c>
      <c r="H66" s="44">
        <v>328709.47399999999</v>
      </c>
      <c r="I66" s="44">
        <v>403735.18</v>
      </c>
      <c r="J66" s="44">
        <v>132939.41</v>
      </c>
      <c r="K66" s="44">
        <v>257687.57800000001</v>
      </c>
      <c r="L66" s="45">
        <v>30974.741000000002</v>
      </c>
    </row>
    <row r="67" spans="1:12" x14ac:dyDescent="0.25">
      <c r="A67" s="44" t="s">
        <v>204</v>
      </c>
      <c r="B67" s="44">
        <v>91182.812999999995</v>
      </c>
      <c r="C67" s="44">
        <v>170810.538</v>
      </c>
      <c r="D67" s="44">
        <v>209919.55499999999</v>
      </c>
      <c r="E67" s="44">
        <v>52946.374000000003</v>
      </c>
      <c r="F67" s="44">
        <v>162448.997</v>
      </c>
      <c r="G67" s="44">
        <v>61477.868999999999</v>
      </c>
      <c r="H67" s="44">
        <v>361232.11599999998</v>
      </c>
      <c r="I67" s="44">
        <v>492634.266</v>
      </c>
      <c r="J67" s="44">
        <v>203580.40100000001</v>
      </c>
      <c r="K67" s="44">
        <v>387732.42499999999</v>
      </c>
      <c r="L67" s="44">
        <v>26322.887999999999</v>
      </c>
    </row>
    <row r="68" spans="1:12" x14ac:dyDescent="0.25">
      <c r="A68" s="45" t="s">
        <v>205</v>
      </c>
      <c r="B68" s="44">
        <v>71856.209000000003</v>
      </c>
      <c r="C68" s="44">
        <v>206254.758</v>
      </c>
      <c r="D68" s="44">
        <v>235411.43599999999</v>
      </c>
      <c r="E68" s="44">
        <v>55902.267</v>
      </c>
      <c r="F68" s="44">
        <v>187158.82500000001</v>
      </c>
      <c r="G68" s="44">
        <v>111985.363</v>
      </c>
      <c r="H68" s="44">
        <v>384994.19699999999</v>
      </c>
      <c r="I68" s="44">
        <v>562307.94999999995</v>
      </c>
      <c r="J68" s="44">
        <v>241676.71900000001</v>
      </c>
      <c r="K68" s="44">
        <v>295001.38799999998</v>
      </c>
      <c r="L68" s="45">
        <v>32623.52</v>
      </c>
    </row>
    <row r="69" spans="1:12" x14ac:dyDescent="0.25">
      <c r="A69" s="45" t="s">
        <v>206</v>
      </c>
      <c r="B69" s="44">
        <v>96711.017000000007</v>
      </c>
      <c r="C69" s="44">
        <v>237169.88800000001</v>
      </c>
      <c r="D69" s="44">
        <v>277503.97200000001</v>
      </c>
      <c r="E69" s="44">
        <v>58002.966999999997</v>
      </c>
      <c r="F69" s="44">
        <v>247132.34</v>
      </c>
      <c r="G69" s="44">
        <v>113806.625</v>
      </c>
      <c r="H69" s="44">
        <v>443304.34399999998</v>
      </c>
      <c r="I69" s="44">
        <v>628929.30700000003</v>
      </c>
      <c r="J69" s="44">
        <v>520869.80099999998</v>
      </c>
      <c r="K69" s="44">
        <v>289864.77100000001</v>
      </c>
      <c r="L69" s="45">
        <v>26853.929</v>
      </c>
    </row>
    <row r="70" spans="1:12" x14ac:dyDescent="0.25">
      <c r="A70" s="44" t="s">
        <v>207</v>
      </c>
      <c r="B70" s="44">
        <v>104046.387</v>
      </c>
      <c r="C70" s="44">
        <v>316402.60800000001</v>
      </c>
      <c r="D70" s="44">
        <v>287514.90399999998</v>
      </c>
      <c r="E70" s="44">
        <v>65794.582999999999</v>
      </c>
      <c r="F70" s="44">
        <v>269460.90899999999</v>
      </c>
      <c r="G70" s="44">
        <v>150814.48000000001</v>
      </c>
      <c r="H70" s="44">
        <v>499360.815</v>
      </c>
      <c r="I70" s="44">
        <v>792271.03700000001</v>
      </c>
      <c r="J70" s="44">
        <v>458175.125</v>
      </c>
      <c r="K70" s="44">
        <v>514114.83399999997</v>
      </c>
      <c r="L70" s="44">
        <v>31817.03</v>
      </c>
    </row>
    <row r="71" spans="1:12" x14ac:dyDescent="0.25">
      <c r="A71" s="45" t="s">
        <v>208</v>
      </c>
      <c r="B71" s="44">
        <v>88258.153999999995</v>
      </c>
      <c r="C71" s="44">
        <v>366270.81400000001</v>
      </c>
      <c r="D71" s="44">
        <v>289837.54599999997</v>
      </c>
      <c r="E71" s="44">
        <v>99479.866999999998</v>
      </c>
      <c r="F71" s="44">
        <v>341390.09499999997</v>
      </c>
      <c r="G71" s="44">
        <v>220978.56400000001</v>
      </c>
      <c r="H71" s="44">
        <v>576622.16599999997</v>
      </c>
      <c r="I71" s="44">
        <v>1136119.797</v>
      </c>
      <c r="J71" s="44">
        <v>418235.31400000001</v>
      </c>
      <c r="K71" s="44">
        <v>516071.47499999998</v>
      </c>
      <c r="L71" s="45">
        <v>35654.9</v>
      </c>
    </row>
    <row r="72" spans="1:12" x14ac:dyDescent="0.25">
      <c r="A72" s="44" t="s">
        <v>209</v>
      </c>
      <c r="B72" s="44">
        <v>137778.321</v>
      </c>
      <c r="C72" s="44">
        <v>376312.95899999997</v>
      </c>
      <c r="D72" s="44">
        <v>342565.33500000002</v>
      </c>
      <c r="E72" s="44">
        <v>115749.14599999999</v>
      </c>
      <c r="F72" s="44">
        <v>390194.97399999999</v>
      </c>
      <c r="G72" s="44">
        <v>270782.12900000002</v>
      </c>
      <c r="H72" s="44">
        <v>685641.28099999996</v>
      </c>
      <c r="I72" s="44">
        <v>1241569.6839999999</v>
      </c>
      <c r="J72" s="44">
        <v>543564.54299999995</v>
      </c>
      <c r="K72" s="44">
        <v>1209806.085</v>
      </c>
      <c r="L72" s="44">
        <v>40039.697</v>
      </c>
    </row>
    <row r="73" spans="1:12" x14ac:dyDescent="0.25">
      <c r="A73" s="45" t="s">
        <v>210</v>
      </c>
      <c r="B73" s="44">
        <v>74631.585999999996</v>
      </c>
      <c r="C73" s="44">
        <v>303599.64500000002</v>
      </c>
      <c r="D73" s="44">
        <v>283849.01799999998</v>
      </c>
      <c r="E73" s="44">
        <v>94797.938999999998</v>
      </c>
      <c r="F73" s="44">
        <v>298943.09299999999</v>
      </c>
      <c r="G73" s="44">
        <v>203099.9</v>
      </c>
      <c r="H73" s="44">
        <v>630402.30900000001</v>
      </c>
      <c r="I73" s="44">
        <v>1106387.4080000001</v>
      </c>
      <c r="J73" s="44">
        <v>353268.14600000001</v>
      </c>
      <c r="K73" s="44">
        <v>1779889.9680000001</v>
      </c>
      <c r="L73" s="45">
        <v>32332.325000000001</v>
      </c>
    </row>
    <row r="74" spans="1:12" x14ac:dyDescent="0.25">
      <c r="A74" s="44" t="s">
        <v>211</v>
      </c>
      <c r="B74" s="44">
        <v>88136.615999999995</v>
      </c>
      <c r="C74" s="44">
        <v>349106.55900000001</v>
      </c>
      <c r="D74" s="44">
        <v>310923.61499999999</v>
      </c>
      <c r="E74" s="44">
        <v>96689.380999999994</v>
      </c>
      <c r="F74" s="44">
        <v>377443.20400000003</v>
      </c>
      <c r="G74" s="44">
        <v>288368.34600000002</v>
      </c>
      <c r="H74" s="44">
        <v>712300.69400000002</v>
      </c>
      <c r="I74" s="44">
        <v>1196042.048</v>
      </c>
      <c r="J74" s="44">
        <v>505661.30599999998</v>
      </c>
      <c r="K74" s="44">
        <v>1709685.996</v>
      </c>
      <c r="L74" s="44">
        <v>42451.822</v>
      </c>
    </row>
    <row r="75" spans="1:12" x14ac:dyDescent="0.25">
      <c r="A75" s="45" t="s">
        <v>212</v>
      </c>
      <c r="B75" s="44">
        <v>110279.618</v>
      </c>
      <c r="C75" s="44">
        <v>442835.72899999999</v>
      </c>
      <c r="D75" s="44">
        <v>417506.90100000001</v>
      </c>
      <c r="E75" s="44">
        <v>130760.401</v>
      </c>
      <c r="F75" s="44">
        <v>465567.26500000001</v>
      </c>
      <c r="G75" s="44">
        <v>472467.609</v>
      </c>
      <c r="H75" s="44">
        <v>889768.01300000004</v>
      </c>
      <c r="I75" s="44">
        <v>1645197.844</v>
      </c>
      <c r="J75" s="44">
        <v>507442.924</v>
      </c>
      <c r="K75" s="44">
        <v>2394337.7999999998</v>
      </c>
      <c r="L75" s="45">
        <v>38801.521999999997</v>
      </c>
    </row>
    <row r="76" spans="1:12" x14ac:dyDescent="0.25">
      <c r="A76" s="44" t="s">
        <v>213</v>
      </c>
      <c r="B76" s="44">
        <v>124727.026</v>
      </c>
      <c r="C76" s="44">
        <v>476050.62900000002</v>
      </c>
      <c r="D76" s="44">
        <v>489405.24099999998</v>
      </c>
      <c r="E76" s="44">
        <v>118635.902</v>
      </c>
      <c r="F76" s="44">
        <v>550630.48800000001</v>
      </c>
      <c r="G76" s="44">
        <v>436667.52</v>
      </c>
      <c r="H76" s="44">
        <v>970939.78099999996</v>
      </c>
      <c r="I76" s="44">
        <v>1791257.94</v>
      </c>
      <c r="J76" s="44">
        <v>457131.15299999999</v>
      </c>
      <c r="K76" s="44">
        <v>1843450.399</v>
      </c>
      <c r="L76" s="44">
        <v>40453.81</v>
      </c>
    </row>
    <row r="77" spans="1:12" x14ac:dyDescent="0.25">
      <c r="A77" s="45" t="s">
        <v>214</v>
      </c>
      <c r="B77" s="44">
        <v>137987.64799999999</v>
      </c>
      <c r="C77" s="44">
        <v>504193.65</v>
      </c>
      <c r="D77" s="44">
        <v>522945.62099999998</v>
      </c>
      <c r="E77" s="44">
        <v>129326.678</v>
      </c>
      <c r="F77" s="44">
        <v>612538.45799999998</v>
      </c>
      <c r="G77" s="44">
        <v>452905.80300000001</v>
      </c>
      <c r="H77" s="44">
        <v>892658.83799999999</v>
      </c>
      <c r="I77" s="44">
        <v>1819644.571</v>
      </c>
      <c r="J77" s="44">
        <v>569350.56999999995</v>
      </c>
      <c r="K77" s="44">
        <v>2269769.5269999998</v>
      </c>
      <c r="L77" s="45">
        <v>50915.114999999998</v>
      </c>
    </row>
    <row r="78" spans="1:12" x14ac:dyDescent="0.25">
      <c r="A78" s="44" t="s">
        <v>215</v>
      </c>
      <c r="B78" s="44">
        <v>176290.71900000001</v>
      </c>
      <c r="C78" s="44">
        <v>570400.56599999999</v>
      </c>
      <c r="D78" s="44">
        <v>458186.41</v>
      </c>
      <c r="E78" s="44">
        <v>139737.53700000001</v>
      </c>
      <c r="F78" s="44">
        <v>637709.98800000001</v>
      </c>
      <c r="G78" s="44">
        <v>464247.96100000001</v>
      </c>
      <c r="H78" s="44">
        <v>901300.53300000005</v>
      </c>
      <c r="I78" s="44">
        <v>1789695.0560000001</v>
      </c>
      <c r="J78" s="44">
        <v>531457.01300000004</v>
      </c>
      <c r="K78" s="44">
        <v>3051583.2560000001</v>
      </c>
      <c r="L78" s="44">
        <v>53068.177000000003</v>
      </c>
    </row>
    <row r="79" spans="1:12" x14ac:dyDescent="0.25">
      <c r="A79" s="45" t="s">
        <v>216</v>
      </c>
      <c r="B79" s="44">
        <v>183730.14799999999</v>
      </c>
      <c r="C79" s="44">
        <v>507541.364</v>
      </c>
      <c r="D79" s="44">
        <v>553636.32999999996</v>
      </c>
      <c r="E79" s="44">
        <v>122204.93399999999</v>
      </c>
      <c r="F79" s="44">
        <v>526186.86499999999</v>
      </c>
      <c r="G79" s="44">
        <v>425892.00300000003</v>
      </c>
      <c r="H79" s="44">
        <v>894314.37600000005</v>
      </c>
      <c r="I79" s="44">
        <v>1771544.368</v>
      </c>
      <c r="J79" s="44">
        <v>456073.87</v>
      </c>
      <c r="K79" s="44">
        <v>2780224.06</v>
      </c>
      <c r="L79" s="45">
        <v>39658.85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7"/>
  <sheetViews>
    <sheetView topLeftCell="A70" zoomScale="80" zoomScaleNormal="80" workbookViewId="0">
      <selection activeCell="R19" sqref="R19"/>
    </sheetView>
  </sheetViews>
  <sheetFormatPr baseColWidth="10" defaultRowHeight="15" x14ac:dyDescent="0.25"/>
  <cols>
    <col min="2" max="2" width="15.7109375" customWidth="1"/>
    <col min="4" max="4" width="15" customWidth="1"/>
    <col min="9" max="9" width="2.85546875" customWidth="1"/>
    <col min="10" max="10" width="3.42578125" customWidth="1"/>
  </cols>
  <sheetData>
    <row r="1" spans="1:10" x14ac:dyDescent="0.25">
      <c r="A1" s="7" t="s">
        <v>11</v>
      </c>
    </row>
    <row r="4" spans="1:10" x14ac:dyDescent="0.25">
      <c r="A4" s="115" t="s">
        <v>12</v>
      </c>
      <c r="B4" s="115"/>
      <c r="C4" s="115"/>
      <c r="D4" s="115"/>
    </row>
    <row r="5" spans="1:10" ht="75" x14ac:dyDescent="0.25">
      <c r="A5" s="49" t="s">
        <v>0</v>
      </c>
      <c r="B5" s="28" t="s">
        <v>316</v>
      </c>
      <c r="C5" s="28" t="s">
        <v>24</v>
      </c>
      <c r="D5" s="28" t="s">
        <v>17</v>
      </c>
    </row>
    <row r="6" spans="1:10" x14ac:dyDescent="0.25">
      <c r="A6" s="31">
        <v>1995</v>
      </c>
      <c r="B6" s="44">
        <f>'Export '!K2</f>
        <v>2269.0439999999999</v>
      </c>
      <c r="C6" s="33">
        <v>37472184</v>
      </c>
      <c r="D6" s="29">
        <f t="shared" ref="D6:D26" si="0">(B6/C6)*1000</f>
        <v>6.0552755612002754E-2</v>
      </c>
      <c r="F6" s="7" t="s">
        <v>25</v>
      </c>
      <c r="I6" s="1" t="s">
        <v>3</v>
      </c>
      <c r="J6" s="7" t="s">
        <v>315</v>
      </c>
    </row>
    <row r="7" spans="1:10" x14ac:dyDescent="0.25">
      <c r="A7" s="32">
        <v>1996</v>
      </c>
      <c r="B7" s="44">
        <f>'Export '!K3</f>
        <v>2484.835</v>
      </c>
      <c r="C7" s="34">
        <v>38068050</v>
      </c>
      <c r="D7" s="29">
        <f t="shared" si="0"/>
        <v>6.5273503633624524E-2</v>
      </c>
    </row>
    <row r="8" spans="1:10" x14ac:dyDescent="0.25">
      <c r="A8" s="31">
        <v>1997</v>
      </c>
      <c r="B8" s="44">
        <f>'Export '!K4</f>
        <v>3105.4830000000002</v>
      </c>
      <c r="C8" s="33">
        <v>38635691</v>
      </c>
      <c r="D8" s="29">
        <f t="shared" si="0"/>
        <v>8.0378606403079478E-2</v>
      </c>
    </row>
    <row r="9" spans="1:10" x14ac:dyDescent="0.25">
      <c r="A9" s="32">
        <v>1998</v>
      </c>
      <c r="B9" s="44">
        <f>'Export '!K5</f>
        <v>6918.5839999999998</v>
      </c>
      <c r="C9" s="34">
        <v>39184456</v>
      </c>
      <c r="D9" s="29">
        <f t="shared" si="0"/>
        <v>0.17656450302640411</v>
      </c>
    </row>
    <row r="10" spans="1:10" x14ac:dyDescent="0.25">
      <c r="A10" s="31">
        <v>1999</v>
      </c>
      <c r="B10" s="44">
        <f>'Export '!K6</f>
        <v>1881.729</v>
      </c>
      <c r="C10" s="33">
        <v>39730798</v>
      </c>
      <c r="D10" s="29">
        <f t="shared" si="0"/>
        <v>4.7361973449413224E-2</v>
      </c>
    </row>
    <row r="11" spans="1:10" x14ac:dyDescent="0.25">
      <c r="A11" s="32">
        <v>2000</v>
      </c>
      <c r="B11" s="44">
        <f>'Export '!K7</f>
        <v>2242.0189999999998</v>
      </c>
      <c r="C11" s="34">
        <v>40295563</v>
      </c>
      <c r="D11" s="29">
        <f t="shared" si="0"/>
        <v>5.5639351657650243E-2</v>
      </c>
    </row>
    <row r="12" spans="1:10" x14ac:dyDescent="0.25">
      <c r="A12" s="31">
        <v>2001</v>
      </c>
      <c r="B12" s="44">
        <f>'Export '!K8</f>
        <v>1874.876</v>
      </c>
      <c r="C12" s="33">
        <v>40813541</v>
      </c>
      <c r="D12" s="29">
        <f t="shared" si="0"/>
        <v>4.5937597034278403E-2</v>
      </c>
    </row>
    <row r="13" spans="1:10" x14ac:dyDescent="0.25">
      <c r="A13" s="32">
        <v>2002</v>
      </c>
      <c r="B13" s="44">
        <f>'Export '!K9</f>
        <v>1393.6469999999999</v>
      </c>
      <c r="C13" s="34">
        <v>41328824</v>
      </c>
      <c r="D13" s="29">
        <f t="shared" si="0"/>
        <v>3.3720944975351823E-2</v>
      </c>
    </row>
    <row r="14" spans="1:10" x14ac:dyDescent="0.25">
      <c r="A14" s="31">
        <v>2003</v>
      </c>
      <c r="B14" s="44">
        <f>'Export '!K10</f>
        <v>2032.5229999999999</v>
      </c>
      <c r="C14" s="33">
        <v>41848959</v>
      </c>
      <c r="D14" s="29">
        <f t="shared" si="0"/>
        <v>4.8568065934447735E-2</v>
      </c>
    </row>
    <row r="15" spans="1:10" x14ac:dyDescent="0.25">
      <c r="A15" s="32">
        <v>2004</v>
      </c>
      <c r="B15" s="44">
        <f>'Export '!K11</f>
        <v>2582.1759999999999</v>
      </c>
      <c r="C15" s="34">
        <v>42368489</v>
      </c>
      <c r="D15" s="29">
        <f t="shared" si="0"/>
        <v>6.0945671203898731E-2</v>
      </c>
    </row>
    <row r="16" spans="1:10" x14ac:dyDescent="0.25">
      <c r="A16" s="31">
        <v>2005</v>
      </c>
      <c r="B16" s="44">
        <f>'Export '!K12</f>
        <v>2653.5250000000001</v>
      </c>
      <c r="C16" s="33">
        <v>42888592</v>
      </c>
      <c r="D16" s="29">
        <f t="shared" si="0"/>
        <v>6.1870182168722164E-2</v>
      </c>
    </row>
    <row r="17" spans="1:10" x14ac:dyDescent="0.25">
      <c r="A17" s="32">
        <v>2006</v>
      </c>
      <c r="B17" s="44">
        <f>'Export '!K13</f>
        <v>3238.701</v>
      </c>
      <c r="C17" s="34">
        <v>43405956</v>
      </c>
      <c r="D17" s="29">
        <f t="shared" si="0"/>
        <v>7.4614207322147214E-2</v>
      </c>
    </row>
    <row r="18" spans="1:10" x14ac:dyDescent="0.25">
      <c r="A18" s="31">
        <v>2007</v>
      </c>
      <c r="B18" s="44">
        <f>'Export '!K14</f>
        <v>4200.607</v>
      </c>
      <c r="C18" s="33">
        <v>43926929</v>
      </c>
      <c r="D18" s="29">
        <f t="shared" si="0"/>
        <v>9.5627149350686447E-2</v>
      </c>
    </row>
    <row r="19" spans="1:10" x14ac:dyDescent="0.25">
      <c r="A19" s="32">
        <v>2008</v>
      </c>
      <c r="B19" s="44">
        <f>'Export '!K15</f>
        <v>5683.9009999999998</v>
      </c>
      <c r="C19" s="34">
        <v>44451147</v>
      </c>
      <c r="D19" s="29">
        <f t="shared" si="0"/>
        <v>0.12786848897284922</v>
      </c>
    </row>
    <row r="20" spans="1:10" x14ac:dyDescent="0.25">
      <c r="A20" s="31">
        <v>2009</v>
      </c>
      <c r="B20" s="44">
        <f>'Export '!K16</f>
        <v>6996.25</v>
      </c>
      <c r="C20" s="33">
        <v>44978832</v>
      </c>
      <c r="D20" s="29">
        <f t="shared" si="0"/>
        <v>0.15554539077404231</v>
      </c>
    </row>
    <row r="21" spans="1:10" x14ac:dyDescent="0.25">
      <c r="A21" s="32">
        <v>2010</v>
      </c>
      <c r="B21" s="44">
        <f>'Export '!K17</f>
        <v>7183.4459999999999</v>
      </c>
      <c r="C21" s="34">
        <v>45509584</v>
      </c>
      <c r="D21" s="29">
        <f t="shared" si="0"/>
        <v>0.15784468607755237</v>
      </c>
    </row>
    <row r="22" spans="1:10" x14ac:dyDescent="0.25">
      <c r="A22" s="31">
        <v>2011</v>
      </c>
      <c r="B22" s="44">
        <f>'Export '!K18</f>
        <v>5583.3909999999996</v>
      </c>
      <c r="C22" s="33">
        <v>46044601</v>
      </c>
      <c r="D22" s="29">
        <f t="shared" si="0"/>
        <v>0.12126049262540031</v>
      </c>
    </row>
    <row r="23" spans="1:10" x14ac:dyDescent="0.25">
      <c r="A23" s="32">
        <v>2012</v>
      </c>
      <c r="B23" s="44">
        <f>'Export '!K19</f>
        <v>5990.3620000000001</v>
      </c>
      <c r="C23" s="34">
        <v>46581823</v>
      </c>
      <c r="D23" s="29">
        <f t="shared" si="0"/>
        <v>0.12859870254541134</v>
      </c>
    </row>
    <row r="24" spans="1:10" x14ac:dyDescent="0.25">
      <c r="A24" s="31">
        <v>2013</v>
      </c>
      <c r="B24" s="44">
        <f>'Export '!K20</f>
        <v>11027.505999999999</v>
      </c>
      <c r="C24" s="33">
        <v>47121089</v>
      </c>
      <c r="D24" s="29">
        <f t="shared" si="0"/>
        <v>0.23402485456140454</v>
      </c>
    </row>
    <row r="25" spans="1:10" x14ac:dyDescent="0.25">
      <c r="A25" s="32">
        <v>2014</v>
      </c>
      <c r="B25" s="44">
        <f>'Export '!K21</f>
        <v>12050.105</v>
      </c>
      <c r="C25" s="34">
        <v>47661787</v>
      </c>
      <c r="D25" s="29">
        <f t="shared" si="0"/>
        <v>0.25282528747820554</v>
      </c>
    </row>
    <row r="26" spans="1:10" x14ac:dyDescent="0.25">
      <c r="A26" s="31">
        <v>2015</v>
      </c>
      <c r="B26" s="44">
        <f>'Export '!K22</f>
        <v>11988.598</v>
      </c>
      <c r="C26" s="33">
        <v>48203405</v>
      </c>
      <c r="D26" s="29">
        <f t="shared" si="0"/>
        <v>0.24870853003019189</v>
      </c>
    </row>
    <row r="27" spans="1:10" x14ac:dyDescent="0.25">
      <c r="A27" t="s">
        <v>39</v>
      </c>
    </row>
    <row r="30" spans="1:10" x14ac:dyDescent="0.25">
      <c r="A30" s="115" t="s">
        <v>13</v>
      </c>
      <c r="B30" s="115"/>
      <c r="C30" s="115"/>
      <c r="D30" s="115"/>
      <c r="F30" s="7" t="s">
        <v>26</v>
      </c>
      <c r="I30" s="1" t="s">
        <v>3</v>
      </c>
      <c r="J30" s="7" t="s">
        <v>27</v>
      </c>
    </row>
    <row r="31" spans="1:10" ht="60" x14ac:dyDescent="0.25">
      <c r="A31" s="49" t="s">
        <v>0</v>
      </c>
      <c r="B31" s="28" t="s">
        <v>55</v>
      </c>
      <c r="C31" s="28" t="s">
        <v>24</v>
      </c>
      <c r="D31" s="28" t="s">
        <v>57</v>
      </c>
    </row>
    <row r="32" spans="1:10" x14ac:dyDescent="0.25">
      <c r="A32" s="31">
        <v>1995</v>
      </c>
      <c r="B32" s="53">
        <f>'Import '!K2</f>
        <v>196836.046</v>
      </c>
      <c r="C32" s="33">
        <v>37472184</v>
      </c>
      <c r="D32" s="29">
        <f t="shared" ref="D32:D52" si="1">(B32/C32)*1000</f>
        <v>5.2528575863098883</v>
      </c>
    </row>
    <row r="33" spans="1:4" x14ac:dyDescent="0.25">
      <c r="A33" s="32">
        <v>1996</v>
      </c>
      <c r="B33" s="53">
        <f>'Import '!K3</f>
        <v>214188.88500000001</v>
      </c>
      <c r="C33" s="34">
        <v>38068050</v>
      </c>
      <c r="D33" s="29">
        <f t="shared" si="1"/>
        <v>5.6264737752524754</v>
      </c>
    </row>
    <row r="34" spans="1:4" x14ac:dyDescent="0.25">
      <c r="A34" s="31">
        <v>1997</v>
      </c>
      <c r="B34" s="53">
        <f>'Import '!K4</f>
        <v>347366.81300000002</v>
      </c>
      <c r="C34" s="33">
        <v>38635691</v>
      </c>
      <c r="D34" s="29">
        <f t="shared" si="1"/>
        <v>8.9908269791266324</v>
      </c>
    </row>
    <row r="35" spans="1:4" x14ac:dyDescent="0.25">
      <c r="A35" s="32">
        <v>1998</v>
      </c>
      <c r="B35" s="53">
        <f>'Import '!K5</f>
        <v>412122.527</v>
      </c>
      <c r="C35" s="34">
        <v>39184456</v>
      </c>
      <c r="D35" s="29">
        <f t="shared" si="1"/>
        <v>10.517500281233968</v>
      </c>
    </row>
    <row r="36" spans="1:4" x14ac:dyDescent="0.25">
      <c r="A36" s="31">
        <v>1999</v>
      </c>
      <c r="B36" s="53">
        <f>'Import '!K6</f>
        <v>283421.81199999998</v>
      </c>
      <c r="C36" s="33">
        <v>39730798</v>
      </c>
      <c r="D36" s="29">
        <f t="shared" si="1"/>
        <v>7.1335544783167952</v>
      </c>
    </row>
    <row r="37" spans="1:4" x14ac:dyDescent="0.25">
      <c r="A37" s="32">
        <v>2000</v>
      </c>
      <c r="B37" s="53">
        <f>'Import '!K7</f>
        <v>342974.23300000001</v>
      </c>
      <c r="C37" s="34">
        <v>40295563</v>
      </c>
      <c r="D37" s="29">
        <f t="shared" si="1"/>
        <v>8.5114639792971758</v>
      </c>
    </row>
    <row r="38" spans="1:4" x14ac:dyDescent="0.25">
      <c r="A38" s="31">
        <v>2001</v>
      </c>
      <c r="B38" s="53">
        <f>'Import '!K8</f>
        <v>371125.03499999997</v>
      </c>
      <c r="C38" s="33">
        <v>40813541</v>
      </c>
      <c r="D38" s="29">
        <f t="shared" si="1"/>
        <v>9.0931839263836487</v>
      </c>
    </row>
    <row r="39" spans="1:4" x14ac:dyDescent="0.25">
      <c r="A39" s="32">
        <v>2002</v>
      </c>
      <c r="B39" s="53">
        <f>'Import '!K9</f>
        <v>257687.57800000001</v>
      </c>
      <c r="C39" s="34">
        <v>41328824</v>
      </c>
      <c r="D39" s="29">
        <f t="shared" si="1"/>
        <v>6.2350571117145748</v>
      </c>
    </row>
    <row r="40" spans="1:4" x14ac:dyDescent="0.25">
      <c r="A40" s="31">
        <v>2003</v>
      </c>
      <c r="B40" s="53">
        <f>'Import '!K10</f>
        <v>387732.42499999999</v>
      </c>
      <c r="C40" s="33">
        <v>41848959</v>
      </c>
      <c r="D40" s="29">
        <f t="shared" si="1"/>
        <v>9.2650434865058422</v>
      </c>
    </row>
    <row r="41" spans="1:4" x14ac:dyDescent="0.25">
      <c r="A41" s="32">
        <v>2004</v>
      </c>
      <c r="B41" s="53">
        <f>'Import '!K11</f>
        <v>295001.38799999998</v>
      </c>
      <c r="C41" s="34">
        <v>42368489</v>
      </c>
      <c r="D41" s="29">
        <f t="shared" si="1"/>
        <v>6.9627545131477309</v>
      </c>
    </row>
    <row r="42" spans="1:4" x14ac:dyDescent="0.25">
      <c r="A42" s="31">
        <v>2005</v>
      </c>
      <c r="B42" s="53">
        <f>'Import '!K12</f>
        <v>289864.77100000001</v>
      </c>
      <c r="C42" s="33">
        <v>42888592</v>
      </c>
      <c r="D42" s="29">
        <f t="shared" si="1"/>
        <v>6.7585518079026707</v>
      </c>
    </row>
    <row r="43" spans="1:4" x14ac:dyDescent="0.25">
      <c r="A43" s="32">
        <v>2006</v>
      </c>
      <c r="B43" s="53">
        <f>'Import '!K13</f>
        <v>514114.83399999997</v>
      </c>
      <c r="C43" s="34">
        <v>43405956</v>
      </c>
      <c r="D43" s="29">
        <f t="shared" si="1"/>
        <v>11.844338458989359</v>
      </c>
    </row>
    <row r="44" spans="1:4" x14ac:dyDescent="0.25">
      <c r="A44" s="31">
        <v>2007</v>
      </c>
      <c r="B44" s="53">
        <f>'Import '!K14</f>
        <v>516071.47499999998</v>
      </c>
      <c r="C44" s="33">
        <v>43926929</v>
      </c>
      <c r="D44" s="29">
        <f t="shared" si="1"/>
        <v>11.748407793315121</v>
      </c>
    </row>
    <row r="45" spans="1:4" x14ac:dyDescent="0.25">
      <c r="A45" s="32">
        <v>2008</v>
      </c>
      <c r="B45" s="53">
        <f>'Import '!K15</f>
        <v>1209806.085</v>
      </c>
      <c r="C45" s="34">
        <v>44451147</v>
      </c>
      <c r="D45" s="29">
        <f t="shared" si="1"/>
        <v>27.216532455281747</v>
      </c>
    </row>
    <row r="46" spans="1:4" x14ac:dyDescent="0.25">
      <c r="A46" s="31">
        <v>2009</v>
      </c>
      <c r="B46" s="53">
        <f>'Import '!K16</f>
        <v>1779889.9680000001</v>
      </c>
      <c r="C46" s="33">
        <v>44978832</v>
      </c>
      <c r="D46" s="29">
        <f t="shared" si="1"/>
        <v>39.571724939411503</v>
      </c>
    </row>
    <row r="47" spans="1:4" x14ac:dyDescent="0.25">
      <c r="A47" s="32">
        <v>2010</v>
      </c>
      <c r="B47" s="53">
        <f>'Import '!K17</f>
        <v>1709685.996</v>
      </c>
      <c r="C47" s="34">
        <v>45509584</v>
      </c>
      <c r="D47" s="29">
        <f t="shared" si="1"/>
        <v>37.567603254734209</v>
      </c>
    </row>
    <row r="48" spans="1:4" x14ac:dyDescent="0.25">
      <c r="A48" s="31">
        <v>2011</v>
      </c>
      <c r="B48" s="53">
        <f>'Import '!K18</f>
        <v>2394337.7999999998</v>
      </c>
      <c r="C48" s="33">
        <v>46044601</v>
      </c>
      <c r="D48" s="29">
        <f t="shared" si="1"/>
        <v>52.000402826815673</v>
      </c>
    </row>
    <row r="49" spans="1:10" x14ac:dyDescent="0.25">
      <c r="A49" s="32">
        <v>2012</v>
      </c>
      <c r="B49" s="53">
        <f>'Import '!K19</f>
        <v>1843450.399</v>
      </c>
      <c r="C49" s="34">
        <v>46581823</v>
      </c>
      <c r="D49" s="29">
        <f t="shared" si="1"/>
        <v>39.574458024109532</v>
      </c>
    </row>
    <row r="50" spans="1:10" x14ac:dyDescent="0.25">
      <c r="A50" s="31">
        <v>2013</v>
      </c>
      <c r="B50" s="53">
        <f>'Import '!K20</f>
        <v>2269769.5269999998</v>
      </c>
      <c r="C50" s="33">
        <v>47121089</v>
      </c>
      <c r="D50" s="29">
        <f t="shared" si="1"/>
        <v>48.168868232226124</v>
      </c>
    </row>
    <row r="51" spans="1:10" x14ac:dyDescent="0.25">
      <c r="A51" s="32">
        <v>2014</v>
      </c>
      <c r="B51" s="53">
        <f>'Import '!K21</f>
        <v>3051583.2560000001</v>
      </c>
      <c r="C51" s="34">
        <v>47661787</v>
      </c>
      <c r="D51" s="29">
        <f t="shared" si="1"/>
        <v>64.025783506606658</v>
      </c>
    </row>
    <row r="52" spans="1:10" x14ac:dyDescent="0.25">
      <c r="A52" s="31">
        <v>2015</v>
      </c>
      <c r="B52" s="53">
        <f>'Import '!K22</f>
        <v>2780224.06</v>
      </c>
      <c r="C52" s="33">
        <v>48203405</v>
      </c>
      <c r="D52" s="29">
        <f t="shared" si="1"/>
        <v>57.67692261573638</v>
      </c>
    </row>
    <row r="53" spans="1:10" x14ac:dyDescent="0.25">
      <c r="A53" t="s">
        <v>39</v>
      </c>
    </row>
    <row r="55" spans="1:10" x14ac:dyDescent="0.25">
      <c r="A55" s="115" t="s">
        <v>22</v>
      </c>
      <c r="B55" s="115"/>
      <c r="C55" s="115"/>
      <c r="D55" s="115"/>
      <c r="F55" s="7" t="s">
        <v>29</v>
      </c>
      <c r="I55" s="1" t="s">
        <v>3</v>
      </c>
      <c r="J55" s="7" t="s">
        <v>28</v>
      </c>
    </row>
    <row r="56" spans="1:10" ht="75" x14ac:dyDescent="0.25">
      <c r="A56" s="49" t="s">
        <v>0</v>
      </c>
      <c r="B56" s="28" t="s">
        <v>56</v>
      </c>
      <c r="C56" s="28" t="s">
        <v>24</v>
      </c>
      <c r="D56" s="28" t="s">
        <v>58</v>
      </c>
    </row>
    <row r="57" spans="1:10" x14ac:dyDescent="0.25">
      <c r="A57" s="31">
        <v>1995</v>
      </c>
      <c r="B57" s="53">
        <f t="shared" ref="B57:B77" si="2">B6+B32</f>
        <v>199105.09</v>
      </c>
      <c r="C57" s="33">
        <v>37472184</v>
      </c>
      <c r="D57" s="29">
        <f t="shared" ref="D57:D77" si="3">(B57/C57)*1000</f>
        <v>5.3134103419218901</v>
      </c>
    </row>
    <row r="58" spans="1:10" x14ac:dyDescent="0.25">
      <c r="A58" s="32">
        <v>1996</v>
      </c>
      <c r="B58" s="54">
        <f t="shared" si="2"/>
        <v>216673.72</v>
      </c>
      <c r="C58" s="34">
        <v>38068050</v>
      </c>
      <c r="D58" s="29">
        <f t="shared" si="3"/>
        <v>5.6917472788861003</v>
      </c>
    </row>
    <row r="59" spans="1:10" x14ac:dyDescent="0.25">
      <c r="A59" s="31">
        <v>1997</v>
      </c>
      <c r="B59" s="53">
        <f t="shared" si="2"/>
        <v>350472.29600000003</v>
      </c>
      <c r="C59" s="33">
        <v>38635691</v>
      </c>
      <c r="D59" s="29">
        <f t="shared" si="3"/>
        <v>9.0712055855297127</v>
      </c>
    </row>
    <row r="60" spans="1:10" x14ac:dyDescent="0.25">
      <c r="A60" s="32">
        <v>1998</v>
      </c>
      <c r="B60" s="54">
        <f t="shared" si="2"/>
        <v>419041.11099999998</v>
      </c>
      <c r="C60" s="34">
        <v>39184456</v>
      </c>
      <c r="D60" s="29">
        <f t="shared" si="3"/>
        <v>10.69406478426037</v>
      </c>
    </row>
    <row r="61" spans="1:10" x14ac:dyDescent="0.25">
      <c r="A61" s="31">
        <v>1999</v>
      </c>
      <c r="B61" s="53">
        <f t="shared" si="2"/>
        <v>285303.54099999997</v>
      </c>
      <c r="C61" s="33">
        <v>39730798</v>
      </c>
      <c r="D61" s="29">
        <f t="shared" si="3"/>
        <v>7.1809164517662083</v>
      </c>
    </row>
    <row r="62" spans="1:10" x14ac:dyDescent="0.25">
      <c r="A62" s="32">
        <v>2000</v>
      </c>
      <c r="B62" s="54">
        <f t="shared" si="2"/>
        <v>345216.25199999998</v>
      </c>
      <c r="C62" s="34">
        <v>40295563</v>
      </c>
      <c r="D62" s="29">
        <f t="shared" si="3"/>
        <v>8.5671033309548239</v>
      </c>
    </row>
    <row r="63" spans="1:10" x14ac:dyDescent="0.25">
      <c r="A63" s="31">
        <v>2001</v>
      </c>
      <c r="B63" s="53">
        <f t="shared" si="2"/>
        <v>372999.91099999996</v>
      </c>
      <c r="C63" s="33">
        <v>40813541</v>
      </c>
      <c r="D63" s="29">
        <f t="shared" si="3"/>
        <v>9.1391215234179253</v>
      </c>
    </row>
    <row r="64" spans="1:10" x14ac:dyDescent="0.25">
      <c r="A64" s="32">
        <v>2002</v>
      </c>
      <c r="B64" s="54">
        <f t="shared" si="2"/>
        <v>259081.22500000001</v>
      </c>
      <c r="C64" s="34">
        <v>41328824</v>
      </c>
      <c r="D64" s="29">
        <f t="shared" si="3"/>
        <v>6.2687780566899267</v>
      </c>
    </row>
    <row r="65" spans="1:4" x14ac:dyDescent="0.25">
      <c r="A65" s="31">
        <v>2003</v>
      </c>
      <c r="B65" s="53">
        <f t="shared" si="2"/>
        <v>389764.94799999997</v>
      </c>
      <c r="C65" s="33">
        <v>41848959</v>
      </c>
      <c r="D65" s="29">
        <f t="shared" si="3"/>
        <v>9.3136115524402889</v>
      </c>
    </row>
    <row r="66" spans="1:4" x14ac:dyDescent="0.25">
      <c r="A66" s="32">
        <v>2004</v>
      </c>
      <c r="B66" s="54">
        <f t="shared" si="2"/>
        <v>297583.56399999995</v>
      </c>
      <c r="C66" s="34">
        <v>42368489</v>
      </c>
      <c r="D66" s="29">
        <f t="shared" si="3"/>
        <v>7.0237001843516289</v>
      </c>
    </row>
    <row r="67" spans="1:4" x14ac:dyDescent="0.25">
      <c r="A67" s="31">
        <v>2005</v>
      </c>
      <c r="B67" s="53">
        <f t="shared" si="2"/>
        <v>292518.29600000003</v>
      </c>
      <c r="C67" s="33">
        <v>42888592</v>
      </c>
      <c r="D67" s="29">
        <f t="shared" si="3"/>
        <v>6.8204219900713934</v>
      </c>
    </row>
    <row r="68" spans="1:4" x14ac:dyDescent="0.25">
      <c r="A68" s="32">
        <v>2006</v>
      </c>
      <c r="B68" s="54">
        <f t="shared" si="2"/>
        <v>517353.53499999997</v>
      </c>
      <c r="C68" s="34">
        <v>43405956</v>
      </c>
      <c r="D68" s="29">
        <f t="shared" si="3"/>
        <v>11.918952666311508</v>
      </c>
    </row>
    <row r="69" spans="1:4" x14ac:dyDescent="0.25">
      <c r="A69" s="31">
        <v>2007</v>
      </c>
      <c r="B69" s="53">
        <f t="shared" si="2"/>
        <v>520272.08199999999</v>
      </c>
      <c r="C69" s="33">
        <v>43926929</v>
      </c>
      <c r="D69" s="29">
        <f t="shared" si="3"/>
        <v>11.844034942665807</v>
      </c>
    </row>
    <row r="70" spans="1:4" x14ac:dyDescent="0.25">
      <c r="A70" s="32">
        <v>2008</v>
      </c>
      <c r="B70" s="54">
        <f t="shared" si="2"/>
        <v>1215489.986</v>
      </c>
      <c r="C70" s="34">
        <v>44451147</v>
      </c>
      <c r="D70" s="29">
        <f t="shared" si="3"/>
        <v>27.344400944254598</v>
      </c>
    </row>
    <row r="71" spans="1:4" x14ac:dyDescent="0.25">
      <c r="A71" s="31">
        <v>2009</v>
      </c>
      <c r="B71" s="53">
        <f t="shared" si="2"/>
        <v>1786886.2180000001</v>
      </c>
      <c r="C71" s="33">
        <v>44978832</v>
      </c>
      <c r="D71" s="29">
        <f t="shared" si="3"/>
        <v>39.72727033018554</v>
      </c>
    </row>
    <row r="72" spans="1:4" x14ac:dyDescent="0.25">
      <c r="A72" s="32">
        <v>2010</v>
      </c>
      <c r="B72" s="54">
        <f t="shared" si="2"/>
        <v>1716869.442</v>
      </c>
      <c r="C72" s="34">
        <v>45509584</v>
      </c>
      <c r="D72" s="29">
        <f t="shared" si="3"/>
        <v>37.725447940811762</v>
      </c>
    </row>
    <row r="73" spans="1:4" x14ac:dyDescent="0.25">
      <c r="A73" s="31">
        <v>2011</v>
      </c>
      <c r="B73" s="53">
        <f t="shared" si="2"/>
        <v>2399921.1909999996</v>
      </c>
      <c r="C73" s="33">
        <v>46044601</v>
      </c>
      <c r="D73" s="29">
        <f t="shared" si="3"/>
        <v>52.121663319441069</v>
      </c>
    </row>
    <row r="74" spans="1:4" x14ac:dyDescent="0.25">
      <c r="A74" s="32">
        <v>2012</v>
      </c>
      <c r="B74" s="54">
        <f t="shared" si="2"/>
        <v>1849440.7609999999</v>
      </c>
      <c r="C74" s="34">
        <v>46581823</v>
      </c>
      <c r="D74" s="29">
        <f t="shared" si="3"/>
        <v>39.703056726654943</v>
      </c>
    </row>
    <row r="75" spans="1:4" x14ac:dyDescent="0.25">
      <c r="A75" s="31">
        <v>2013</v>
      </c>
      <c r="B75" s="53">
        <f t="shared" si="2"/>
        <v>2280797.0329999998</v>
      </c>
      <c r="C75" s="33">
        <v>47121089</v>
      </c>
      <c r="D75" s="29">
        <f t="shared" si="3"/>
        <v>48.402893086787529</v>
      </c>
    </row>
    <row r="76" spans="1:4" x14ac:dyDescent="0.25">
      <c r="A76" s="32">
        <v>2014</v>
      </c>
      <c r="B76" s="54">
        <f t="shared" si="2"/>
        <v>3063633.361</v>
      </c>
      <c r="C76" s="34">
        <v>47661787</v>
      </c>
      <c r="D76" s="29">
        <f t="shared" si="3"/>
        <v>64.278608794084874</v>
      </c>
    </row>
    <row r="77" spans="1:4" x14ac:dyDescent="0.25">
      <c r="A77" s="31">
        <v>2015</v>
      </c>
      <c r="B77" s="53">
        <f t="shared" si="2"/>
        <v>2792212.6580000003</v>
      </c>
      <c r="C77" s="33">
        <v>48203405</v>
      </c>
      <c r="D77" s="29">
        <f t="shared" si="3"/>
        <v>57.92563114576658</v>
      </c>
    </row>
    <row r="78" spans="1:4" x14ac:dyDescent="0.25">
      <c r="A78" t="s">
        <v>39</v>
      </c>
    </row>
    <row r="83" spans="1:11" x14ac:dyDescent="0.25">
      <c r="A83" s="115" t="s">
        <v>317</v>
      </c>
      <c r="B83" s="115"/>
      <c r="C83" s="115"/>
      <c r="D83" s="115"/>
      <c r="G83" s="7" t="s">
        <v>25</v>
      </c>
      <c r="J83" s="1" t="s">
        <v>3</v>
      </c>
      <c r="K83" s="7" t="s">
        <v>318</v>
      </c>
    </row>
    <row r="84" spans="1:11" ht="60" x14ac:dyDescent="0.25">
      <c r="A84" s="49" t="s">
        <v>0</v>
      </c>
      <c r="B84" s="28" t="s">
        <v>54</v>
      </c>
      <c r="C84" s="28" t="s">
        <v>319</v>
      </c>
      <c r="D84" s="28" t="s">
        <v>17</v>
      </c>
    </row>
    <row r="85" spans="1:11" x14ac:dyDescent="0.25">
      <c r="A85" s="31">
        <v>1995</v>
      </c>
      <c r="B85" s="53">
        <f>B32</f>
        <v>196836.046</v>
      </c>
      <c r="C85" s="33">
        <f>' Per Cápita 2'!C136</f>
        <v>483927331</v>
      </c>
      <c r="D85" s="52">
        <f t="shared" ref="D85:D105" si="4">(B85/C85)*1000</f>
        <v>0.40674711550854731</v>
      </c>
    </row>
    <row r="86" spans="1:11" x14ac:dyDescent="0.25">
      <c r="A86" s="32">
        <v>1996</v>
      </c>
      <c r="B86" s="53">
        <f t="shared" ref="B86:B105" si="5">B33</f>
        <v>214188.88500000001</v>
      </c>
      <c r="C86" s="33">
        <f>' Per Cápita 1'!C84</f>
        <v>484581653</v>
      </c>
      <c r="D86" s="52">
        <f t="shared" si="4"/>
        <v>0.44200783020565582</v>
      </c>
    </row>
    <row r="87" spans="1:11" x14ac:dyDescent="0.25">
      <c r="A87" s="31">
        <v>1997</v>
      </c>
      <c r="B87" s="53">
        <f t="shared" si="5"/>
        <v>347366.81300000002</v>
      </c>
      <c r="C87" s="33">
        <f>' Per Cápita 1'!C85</f>
        <v>485409098</v>
      </c>
      <c r="D87" s="52">
        <f t="shared" si="4"/>
        <v>0.71561660964170892</v>
      </c>
    </row>
    <row r="88" spans="1:11" x14ac:dyDescent="0.25">
      <c r="A88" s="32">
        <v>1998</v>
      </c>
      <c r="B88" s="53">
        <f t="shared" si="5"/>
        <v>412122.527</v>
      </c>
      <c r="C88" s="33">
        <f>' Per Cápita 1'!C86</f>
        <v>486055038</v>
      </c>
      <c r="D88" s="52">
        <f t="shared" si="4"/>
        <v>0.84789271744982919</v>
      </c>
    </row>
    <row r="89" spans="1:11" x14ac:dyDescent="0.25">
      <c r="A89" s="31">
        <v>1999</v>
      </c>
      <c r="B89" s="53">
        <f t="shared" si="5"/>
        <v>283421.81199999998</v>
      </c>
      <c r="C89" s="33">
        <f>' Per Cápita 1'!C87</f>
        <v>487060355</v>
      </c>
      <c r="D89" s="52">
        <f t="shared" si="4"/>
        <v>0.58190285678250286</v>
      </c>
    </row>
    <row r="90" spans="1:11" x14ac:dyDescent="0.25">
      <c r="A90" s="32">
        <v>2000</v>
      </c>
      <c r="B90" s="53">
        <f t="shared" si="5"/>
        <v>342974.23300000001</v>
      </c>
      <c r="C90" s="33">
        <f>' Per Cápita 1'!C88</f>
        <v>487865459</v>
      </c>
      <c r="D90" s="52">
        <f t="shared" si="4"/>
        <v>0.70300987018636218</v>
      </c>
    </row>
    <row r="91" spans="1:11" x14ac:dyDescent="0.25">
      <c r="A91" s="31">
        <v>2001</v>
      </c>
      <c r="B91" s="53">
        <f t="shared" si="5"/>
        <v>371125.03499999997</v>
      </c>
      <c r="C91" s="33">
        <f>' Per Cápita 1'!C89</f>
        <v>489073595</v>
      </c>
      <c r="D91" s="52">
        <f t="shared" si="4"/>
        <v>0.75883269674372822</v>
      </c>
    </row>
    <row r="92" spans="1:11" x14ac:dyDescent="0.25">
      <c r="A92" s="32">
        <v>2002</v>
      </c>
      <c r="B92" s="53">
        <f t="shared" si="5"/>
        <v>257687.57800000001</v>
      </c>
      <c r="C92" s="33">
        <f>' Per Cápita 1'!C90</f>
        <v>490424475</v>
      </c>
      <c r="D92" s="52">
        <f t="shared" si="4"/>
        <v>0.52543784239153246</v>
      </c>
    </row>
    <row r="93" spans="1:11" x14ac:dyDescent="0.25">
      <c r="A93" s="31">
        <v>2003</v>
      </c>
      <c r="B93" s="53">
        <f t="shared" si="5"/>
        <v>387732.42499999999</v>
      </c>
      <c r="C93" s="33">
        <f>' Per Cápita 1'!C91</f>
        <v>492252932</v>
      </c>
      <c r="D93" s="52">
        <f t="shared" si="4"/>
        <v>0.78766910219236641</v>
      </c>
    </row>
    <row r="94" spans="1:11" x14ac:dyDescent="0.25">
      <c r="A94" s="32">
        <v>2004</v>
      </c>
      <c r="B94" s="53">
        <f t="shared" si="5"/>
        <v>295001.38799999998</v>
      </c>
      <c r="C94" s="33">
        <f>' Per Cápita 1'!C92</f>
        <v>494232263</v>
      </c>
      <c r="D94" s="52">
        <f t="shared" si="4"/>
        <v>0.59688816389552446</v>
      </c>
    </row>
    <row r="95" spans="1:11" x14ac:dyDescent="0.25">
      <c r="A95" s="31">
        <v>2005</v>
      </c>
      <c r="B95" s="53">
        <f t="shared" si="5"/>
        <v>289864.77100000001</v>
      </c>
      <c r="C95" s="33">
        <f>' Per Cápita 1'!C93</f>
        <v>496200867</v>
      </c>
      <c r="D95" s="52">
        <f t="shared" si="4"/>
        <v>0.58416820742878706</v>
      </c>
    </row>
    <row r="96" spans="1:11" x14ac:dyDescent="0.25">
      <c r="A96" s="32">
        <v>2006</v>
      </c>
      <c r="B96" s="53">
        <f t="shared" si="5"/>
        <v>514114.83399999997</v>
      </c>
      <c r="C96" s="33">
        <f>' Per Cápita 1'!C94</f>
        <v>498074489</v>
      </c>
      <c r="D96" s="52">
        <f t="shared" si="4"/>
        <v>1.0322047110507599</v>
      </c>
    </row>
    <row r="97" spans="1:11" x14ac:dyDescent="0.25">
      <c r="A97" s="31">
        <v>2007</v>
      </c>
      <c r="B97" s="53">
        <f t="shared" si="5"/>
        <v>516071.47499999998</v>
      </c>
      <c r="C97" s="33">
        <f>' Per Cápita 1'!C95</f>
        <v>499915977</v>
      </c>
      <c r="D97" s="52">
        <f t="shared" si="4"/>
        <v>1.0323164266462321</v>
      </c>
    </row>
    <row r="98" spans="1:11" x14ac:dyDescent="0.25">
      <c r="A98" s="32">
        <v>2008</v>
      </c>
      <c r="B98" s="53">
        <f t="shared" si="5"/>
        <v>1209806.085</v>
      </c>
      <c r="C98" s="33">
        <f>' Per Cápita 1'!C96</f>
        <v>501803925</v>
      </c>
      <c r="D98" s="52">
        <f t="shared" si="4"/>
        <v>2.4109139540907338</v>
      </c>
    </row>
    <row r="99" spans="1:11" x14ac:dyDescent="0.25">
      <c r="A99" s="31">
        <v>2009</v>
      </c>
      <c r="B99" s="53">
        <f t="shared" si="5"/>
        <v>1779889.9680000001</v>
      </c>
      <c r="C99" s="33">
        <f>' Per Cápita 1'!C97</f>
        <v>503310374</v>
      </c>
      <c r="D99" s="52">
        <f t="shared" si="4"/>
        <v>3.5363665442747263</v>
      </c>
    </row>
    <row r="100" spans="1:11" x14ac:dyDescent="0.25">
      <c r="A100" s="32">
        <v>2010</v>
      </c>
      <c r="B100" s="53">
        <f t="shared" si="5"/>
        <v>1709685.996</v>
      </c>
      <c r="C100" s="33">
        <f>' Per Cápita 1'!C98</f>
        <v>504412209</v>
      </c>
      <c r="D100" s="52">
        <f t="shared" si="4"/>
        <v>3.3894619628447575</v>
      </c>
    </row>
    <row r="101" spans="1:11" x14ac:dyDescent="0.25">
      <c r="A101" s="31">
        <v>2011</v>
      </c>
      <c r="B101" s="53">
        <f t="shared" si="5"/>
        <v>2394337.7999999998</v>
      </c>
      <c r="C101" s="33">
        <f>' Per Cápita 1'!C99</f>
        <v>505526581</v>
      </c>
      <c r="D101" s="52">
        <f t="shared" si="4"/>
        <v>4.7363242408810144</v>
      </c>
    </row>
    <row r="102" spans="1:11" x14ac:dyDescent="0.25">
      <c r="A102" s="32">
        <v>2012</v>
      </c>
      <c r="B102" s="53">
        <f t="shared" si="5"/>
        <v>1843450.399</v>
      </c>
      <c r="C102" s="33">
        <f>' Per Cápita 1'!C100</f>
        <v>505098575</v>
      </c>
      <c r="D102" s="52">
        <f t="shared" si="4"/>
        <v>3.6496844185315709</v>
      </c>
    </row>
    <row r="103" spans="1:11" x14ac:dyDescent="0.25">
      <c r="A103" s="31">
        <v>2013</v>
      </c>
      <c r="B103" s="53">
        <f t="shared" si="5"/>
        <v>2269769.5269999998</v>
      </c>
      <c r="C103" s="33">
        <f>' Per Cápita 1'!C101</f>
        <v>508050888</v>
      </c>
      <c r="D103" s="52">
        <f t="shared" si="4"/>
        <v>4.467602715812987</v>
      </c>
    </row>
    <row r="104" spans="1:11" x14ac:dyDescent="0.25">
      <c r="A104" s="32">
        <v>2014</v>
      </c>
      <c r="B104" s="53">
        <f t="shared" si="5"/>
        <v>3051583.2560000001</v>
      </c>
      <c r="C104" s="33">
        <f>' Per Cápita 1'!C102</f>
        <v>508344735</v>
      </c>
      <c r="D104" s="52">
        <f t="shared" si="4"/>
        <v>6.0029799580790391</v>
      </c>
    </row>
    <row r="105" spans="1:11" x14ac:dyDescent="0.25">
      <c r="A105" s="31">
        <v>2015</v>
      </c>
      <c r="B105" s="53">
        <f t="shared" si="5"/>
        <v>2780224.06</v>
      </c>
      <c r="C105" s="33">
        <f>' Per Cápita 1'!C103</f>
        <v>509668361</v>
      </c>
      <c r="D105" s="52">
        <f t="shared" si="4"/>
        <v>5.4549669407475738</v>
      </c>
    </row>
    <row r="106" spans="1:11" x14ac:dyDescent="0.25">
      <c r="A106" t="s">
        <v>34</v>
      </c>
    </row>
    <row r="109" spans="1:11" x14ac:dyDescent="0.25">
      <c r="A109" s="115" t="s">
        <v>320</v>
      </c>
      <c r="B109" s="115"/>
      <c r="C109" s="115"/>
      <c r="D109" s="115"/>
      <c r="G109" s="7" t="s">
        <v>26</v>
      </c>
      <c r="J109" s="1" t="s">
        <v>3</v>
      </c>
      <c r="K109" s="7" t="s">
        <v>321</v>
      </c>
    </row>
    <row r="110" spans="1:11" ht="75" x14ac:dyDescent="0.25">
      <c r="A110" s="49" t="s">
        <v>0</v>
      </c>
      <c r="B110" s="28" t="s">
        <v>326</v>
      </c>
      <c r="C110" s="28" t="s">
        <v>319</v>
      </c>
      <c r="D110" s="28" t="s">
        <v>57</v>
      </c>
    </row>
    <row r="111" spans="1:11" x14ac:dyDescent="0.25">
      <c r="A111" s="31">
        <v>1995</v>
      </c>
      <c r="B111" s="53">
        <f>B6</f>
        <v>2269.0439999999999</v>
      </c>
      <c r="C111" s="33">
        <f>C85</f>
        <v>483927331</v>
      </c>
      <c r="D111" s="52">
        <f t="shared" ref="D111:D131" si="6">(B111/C111)*1000</f>
        <v>4.6888114281770123E-3</v>
      </c>
    </row>
    <row r="112" spans="1:11" x14ac:dyDescent="0.25">
      <c r="A112" s="32">
        <v>1996</v>
      </c>
      <c r="B112" s="53">
        <f t="shared" ref="B112:B131" si="7">B7</f>
        <v>2484.835</v>
      </c>
      <c r="C112" s="33">
        <f t="shared" ref="C112:C131" si="8">C86</f>
        <v>484581653</v>
      </c>
      <c r="D112" s="52">
        <f t="shared" si="6"/>
        <v>5.1277942212971071E-3</v>
      </c>
    </row>
    <row r="113" spans="1:4" x14ac:dyDescent="0.25">
      <c r="A113" s="31">
        <v>1997</v>
      </c>
      <c r="B113" s="53">
        <f t="shared" si="7"/>
        <v>3105.4830000000002</v>
      </c>
      <c r="C113" s="33">
        <f t="shared" si="8"/>
        <v>485409098</v>
      </c>
      <c r="D113" s="52">
        <f t="shared" si="6"/>
        <v>6.3976612980583235E-3</v>
      </c>
    </row>
    <row r="114" spans="1:4" x14ac:dyDescent="0.25">
      <c r="A114" s="32">
        <v>1998</v>
      </c>
      <c r="B114" s="53">
        <f t="shared" si="7"/>
        <v>6918.5839999999998</v>
      </c>
      <c r="C114" s="33">
        <f t="shared" si="8"/>
        <v>486055038</v>
      </c>
      <c r="D114" s="52">
        <f t="shared" si="6"/>
        <v>1.4234157572912557E-2</v>
      </c>
    </row>
    <row r="115" spans="1:4" x14ac:dyDescent="0.25">
      <c r="A115" s="31">
        <v>1999</v>
      </c>
      <c r="B115" s="53">
        <f t="shared" si="7"/>
        <v>1881.729</v>
      </c>
      <c r="C115" s="33">
        <f t="shared" si="8"/>
        <v>487060355</v>
      </c>
      <c r="D115" s="52">
        <f t="shared" si="6"/>
        <v>3.8634411129602206E-3</v>
      </c>
    </row>
    <row r="116" spans="1:4" x14ac:dyDescent="0.25">
      <c r="A116" s="32">
        <v>2000</v>
      </c>
      <c r="B116" s="53">
        <f t="shared" si="7"/>
        <v>2242.0189999999998</v>
      </c>
      <c r="C116" s="33">
        <f t="shared" si="8"/>
        <v>487865459</v>
      </c>
      <c r="D116" s="52">
        <f t="shared" si="6"/>
        <v>4.5955682220167179E-3</v>
      </c>
    </row>
    <row r="117" spans="1:4" x14ac:dyDescent="0.25">
      <c r="A117" s="31">
        <v>2001</v>
      </c>
      <c r="B117" s="53">
        <f t="shared" si="7"/>
        <v>1874.876</v>
      </c>
      <c r="C117" s="33">
        <f t="shared" si="8"/>
        <v>489073595</v>
      </c>
      <c r="D117" s="52">
        <f t="shared" si="6"/>
        <v>3.8335253000113408E-3</v>
      </c>
    </row>
    <row r="118" spans="1:4" x14ac:dyDescent="0.25">
      <c r="A118" s="32">
        <v>2002</v>
      </c>
      <c r="B118" s="53">
        <f t="shared" si="7"/>
        <v>1393.6469999999999</v>
      </c>
      <c r="C118" s="33">
        <f t="shared" si="8"/>
        <v>490424475</v>
      </c>
      <c r="D118" s="52">
        <f t="shared" si="6"/>
        <v>2.8417158421793691E-3</v>
      </c>
    </row>
    <row r="119" spans="1:4" x14ac:dyDescent="0.25">
      <c r="A119" s="31">
        <v>2003</v>
      </c>
      <c r="B119" s="53">
        <f t="shared" si="7"/>
        <v>2032.5229999999999</v>
      </c>
      <c r="C119" s="33">
        <f t="shared" si="8"/>
        <v>492252932</v>
      </c>
      <c r="D119" s="52">
        <f t="shared" si="6"/>
        <v>4.1290216225669937E-3</v>
      </c>
    </row>
    <row r="120" spans="1:4" x14ac:dyDescent="0.25">
      <c r="A120" s="32">
        <v>2004</v>
      </c>
      <c r="B120" s="53">
        <f t="shared" si="7"/>
        <v>2582.1759999999999</v>
      </c>
      <c r="C120" s="33">
        <f t="shared" si="8"/>
        <v>494232263</v>
      </c>
      <c r="D120" s="52">
        <f t="shared" si="6"/>
        <v>5.2246204736334659E-3</v>
      </c>
    </row>
    <row r="121" spans="1:4" x14ac:dyDescent="0.25">
      <c r="A121" s="31">
        <v>2005</v>
      </c>
      <c r="B121" s="53">
        <f t="shared" si="7"/>
        <v>2653.5250000000001</v>
      </c>
      <c r="C121" s="33">
        <f t="shared" si="8"/>
        <v>496200867</v>
      </c>
      <c r="D121" s="52">
        <f t="shared" si="6"/>
        <v>5.3476831188205079E-3</v>
      </c>
    </row>
    <row r="122" spans="1:4" x14ac:dyDescent="0.25">
      <c r="A122" s="32">
        <v>2006</v>
      </c>
      <c r="B122" s="53">
        <f t="shared" si="7"/>
        <v>3238.701</v>
      </c>
      <c r="C122" s="33">
        <f t="shared" si="8"/>
        <v>498074489</v>
      </c>
      <c r="D122" s="52">
        <f t="shared" si="6"/>
        <v>6.5024430512440881E-3</v>
      </c>
    </row>
    <row r="123" spans="1:4" x14ac:dyDescent="0.25">
      <c r="A123" s="31">
        <v>2007</v>
      </c>
      <c r="B123" s="53">
        <f t="shared" si="7"/>
        <v>4200.607</v>
      </c>
      <c r="C123" s="33">
        <f t="shared" si="8"/>
        <v>499915977</v>
      </c>
      <c r="D123" s="52">
        <f t="shared" si="6"/>
        <v>8.4026260276934498E-3</v>
      </c>
    </row>
    <row r="124" spans="1:4" x14ac:dyDescent="0.25">
      <c r="A124" s="32">
        <v>2008</v>
      </c>
      <c r="B124" s="53">
        <f t="shared" si="7"/>
        <v>5683.9009999999998</v>
      </c>
      <c r="C124" s="33">
        <f t="shared" si="8"/>
        <v>501803925</v>
      </c>
      <c r="D124" s="52">
        <f t="shared" si="6"/>
        <v>1.1326936113542754E-2</v>
      </c>
    </row>
    <row r="125" spans="1:4" x14ac:dyDescent="0.25">
      <c r="A125" s="31">
        <v>2009</v>
      </c>
      <c r="B125" s="53">
        <f t="shared" si="7"/>
        <v>6996.25</v>
      </c>
      <c r="C125" s="33">
        <f t="shared" si="8"/>
        <v>503310374</v>
      </c>
      <c r="D125" s="52">
        <f t="shared" si="6"/>
        <v>1.390046850097312E-2</v>
      </c>
    </row>
    <row r="126" spans="1:4" x14ac:dyDescent="0.25">
      <c r="A126" s="32">
        <v>2010</v>
      </c>
      <c r="B126" s="53">
        <f t="shared" si="7"/>
        <v>7183.4459999999999</v>
      </c>
      <c r="C126" s="33">
        <f t="shared" si="8"/>
        <v>504412209</v>
      </c>
      <c r="D126" s="52">
        <f t="shared" si="6"/>
        <v>1.4241221508577718E-2</v>
      </c>
    </row>
    <row r="127" spans="1:4" x14ac:dyDescent="0.25">
      <c r="A127" s="31">
        <v>2011</v>
      </c>
      <c r="B127" s="53">
        <f t="shared" si="7"/>
        <v>5583.3909999999996</v>
      </c>
      <c r="C127" s="33">
        <f t="shared" si="8"/>
        <v>505526581</v>
      </c>
      <c r="D127" s="52">
        <f t="shared" si="6"/>
        <v>1.1044703107312965E-2</v>
      </c>
    </row>
    <row r="128" spans="1:4" x14ac:dyDescent="0.25">
      <c r="A128" s="32">
        <v>2012</v>
      </c>
      <c r="B128" s="53">
        <f t="shared" si="7"/>
        <v>5990.3620000000001</v>
      </c>
      <c r="C128" s="33">
        <f t="shared" si="8"/>
        <v>505098575</v>
      </c>
      <c r="D128" s="52">
        <f t="shared" si="6"/>
        <v>1.1859787963171348E-2</v>
      </c>
    </row>
    <row r="129" spans="1:10" x14ac:dyDescent="0.25">
      <c r="A129" s="31">
        <v>2013</v>
      </c>
      <c r="B129" s="53">
        <f t="shared" si="7"/>
        <v>11027.505999999999</v>
      </c>
      <c r="C129" s="33">
        <f t="shared" si="8"/>
        <v>508050888</v>
      </c>
      <c r="D129" s="52">
        <f t="shared" si="6"/>
        <v>2.1705514664901046E-2</v>
      </c>
    </row>
    <row r="130" spans="1:10" x14ac:dyDescent="0.25">
      <c r="A130" s="32">
        <v>2014</v>
      </c>
      <c r="B130" s="53">
        <f t="shared" si="7"/>
        <v>12050.105</v>
      </c>
      <c r="C130" s="33">
        <f t="shared" si="8"/>
        <v>508344735</v>
      </c>
      <c r="D130" s="52">
        <f t="shared" si="6"/>
        <v>2.370459290780301E-2</v>
      </c>
    </row>
    <row r="131" spans="1:10" x14ac:dyDescent="0.25">
      <c r="A131" s="31">
        <v>2015</v>
      </c>
      <c r="B131" s="53">
        <f t="shared" si="7"/>
        <v>11988.598</v>
      </c>
      <c r="C131" s="33">
        <f t="shared" si="8"/>
        <v>509668361</v>
      </c>
      <c r="D131" s="52">
        <f t="shared" si="6"/>
        <v>2.3522350841001096E-2</v>
      </c>
    </row>
    <row r="132" spans="1:10" x14ac:dyDescent="0.25">
      <c r="A132" t="s">
        <v>34</v>
      </c>
    </row>
    <row r="134" spans="1:10" x14ac:dyDescent="0.25">
      <c r="A134" s="115" t="s">
        <v>323</v>
      </c>
      <c r="B134" s="115"/>
      <c r="C134" s="115"/>
      <c r="D134" s="115"/>
      <c r="F134" s="7" t="s">
        <v>29</v>
      </c>
      <c r="I134" s="1" t="s">
        <v>3</v>
      </c>
      <c r="J134" s="7" t="s">
        <v>324</v>
      </c>
    </row>
    <row r="135" spans="1:10" ht="75" x14ac:dyDescent="0.25">
      <c r="A135" s="49" t="s">
        <v>0</v>
      </c>
      <c r="B135" s="28" t="s">
        <v>327</v>
      </c>
      <c r="C135" s="28" t="s">
        <v>319</v>
      </c>
      <c r="D135" s="28" t="s">
        <v>58</v>
      </c>
    </row>
    <row r="136" spans="1:10" x14ac:dyDescent="0.25">
      <c r="A136" s="31">
        <v>1995</v>
      </c>
      <c r="B136" s="53">
        <f t="shared" ref="B136:B156" si="9">B85+B111</f>
        <v>199105.09</v>
      </c>
      <c r="C136" s="33">
        <f>C111</f>
        <v>483927331</v>
      </c>
      <c r="D136" s="52">
        <f t="shared" ref="D136:D156" si="10">(B136/C136)*1000</f>
        <v>0.41143592693672432</v>
      </c>
    </row>
    <row r="137" spans="1:10" x14ac:dyDescent="0.25">
      <c r="A137" s="32">
        <v>1996</v>
      </c>
      <c r="B137" s="54">
        <f t="shared" si="9"/>
        <v>216673.72</v>
      </c>
      <c r="C137" s="33">
        <f t="shared" ref="C137:C156" si="11">C112</f>
        <v>484581653</v>
      </c>
      <c r="D137" s="52">
        <f t="shared" si="10"/>
        <v>0.44713562442695287</v>
      </c>
    </row>
    <row r="138" spans="1:10" x14ac:dyDescent="0.25">
      <c r="A138" s="31">
        <v>1997</v>
      </c>
      <c r="B138" s="53">
        <f t="shared" si="9"/>
        <v>350472.29600000003</v>
      </c>
      <c r="C138" s="33">
        <f t="shared" si="11"/>
        <v>485409098</v>
      </c>
      <c r="D138" s="52">
        <f t="shared" si="10"/>
        <v>0.72201427093976722</v>
      </c>
    </row>
    <row r="139" spans="1:10" x14ac:dyDescent="0.25">
      <c r="A139" s="32">
        <v>1998</v>
      </c>
      <c r="B139" s="54">
        <f t="shared" si="9"/>
        <v>419041.11099999998</v>
      </c>
      <c r="C139" s="33">
        <f t="shared" si="11"/>
        <v>486055038</v>
      </c>
      <c r="D139" s="52">
        <f t="shared" si="10"/>
        <v>0.86212687502274177</v>
      </c>
    </row>
    <row r="140" spans="1:10" x14ac:dyDescent="0.25">
      <c r="A140" s="31">
        <v>1999</v>
      </c>
      <c r="B140" s="53">
        <f t="shared" si="9"/>
        <v>285303.54099999997</v>
      </c>
      <c r="C140" s="33">
        <f t="shared" si="11"/>
        <v>487060355</v>
      </c>
      <c r="D140" s="52">
        <f t="shared" si="10"/>
        <v>0.58576629789546297</v>
      </c>
    </row>
    <row r="141" spans="1:10" x14ac:dyDescent="0.25">
      <c r="A141" s="32">
        <v>2000</v>
      </c>
      <c r="B141" s="54">
        <f t="shared" si="9"/>
        <v>345216.25199999998</v>
      </c>
      <c r="C141" s="33">
        <f t="shared" si="11"/>
        <v>487865459</v>
      </c>
      <c r="D141" s="52">
        <f t="shared" si="10"/>
        <v>0.70760543840837886</v>
      </c>
    </row>
    <row r="142" spans="1:10" x14ac:dyDescent="0.25">
      <c r="A142" s="31">
        <v>2001</v>
      </c>
      <c r="B142" s="53">
        <f t="shared" si="9"/>
        <v>372999.91099999996</v>
      </c>
      <c r="C142" s="33">
        <f t="shared" si="11"/>
        <v>489073595</v>
      </c>
      <c r="D142" s="52">
        <f t="shared" si="10"/>
        <v>0.76266622204373957</v>
      </c>
    </row>
    <row r="143" spans="1:10" x14ac:dyDescent="0.25">
      <c r="A143" s="32">
        <v>2002</v>
      </c>
      <c r="B143" s="54">
        <f t="shared" si="9"/>
        <v>259081.22500000001</v>
      </c>
      <c r="C143" s="33">
        <f t="shared" si="11"/>
        <v>490424475</v>
      </c>
      <c r="D143" s="52">
        <f t="shared" si="10"/>
        <v>0.52827955823371175</v>
      </c>
    </row>
    <row r="144" spans="1:10" x14ac:dyDescent="0.25">
      <c r="A144" s="31">
        <v>2003</v>
      </c>
      <c r="B144" s="53">
        <f t="shared" si="9"/>
        <v>389764.94799999997</v>
      </c>
      <c r="C144" s="33">
        <f t="shared" si="11"/>
        <v>492252932</v>
      </c>
      <c r="D144" s="52">
        <f t="shared" si="10"/>
        <v>0.79179812381493342</v>
      </c>
    </row>
    <row r="145" spans="1:4" x14ac:dyDescent="0.25">
      <c r="A145" s="32">
        <v>2004</v>
      </c>
      <c r="B145" s="54">
        <f t="shared" si="9"/>
        <v>297583.56399999995</v>
      </c>
      <c r="C145" s="33">
        <f t="shared" si="11"/>
        <v>494232263</v>
      </c>
      <c r="D145" s="52">
        <f t="shared" si="10"/>
        <v>0.60211278436915794</v>
      </c>
    </row>
    <row r="146" spans="1:4" x14ac:dyDescent="0.25">
      <c r="A146" s="31">
        <v>2005</v>
      </c>
      <c r="B146" s="53">
        <f t="shared" si="9"/>
        <v>292518.29600000003</v>
      </c>
      <c r="C146" s="33">
        <f t="shared" si="11"/>
        <v>496200867</v>
      </c>
      <c r="D146" s="52">
        <f t="shared" si="10"/>
        <v>0.58951589054760767</v>
      </c>
    </row>
    <row r="147" spans="1:4" x14ac:dyDescent="0.25">
      <c r="A147" s="32">
        <v>2006</v>
      </c>
      <c r="B147" s="54">
        <f t="shared" si="9"/>
        <v>517353.53499999997</v>
      </c>
      <c r="C147" s="33">
        <f t="shared" si="11"/>
        <v>498074489</v>
      </c>
      <c r="D147" s="52">
        <f t="shared" si="10"/>
        <v>1.0387071541020041</v>
      </c>
    </row>
    <row r="148" spans="1:4" x14ac:dyDescent="0.25">
      <c r="A148" s="31">
        <v>2007</v>
      </c>
      <c r="B148" s="53">
        <f t="shared" si="9"/>
        <v>520272.08199999999</v>
      </c>
      <c r="C148" s="33">
        <f t="shared" si="11"/>
        <v>499915977</v>
      </c>
      <c r="D148" s="52">
        <f t="shared" si="10"/>
        <v>1.0407190526739256</v>
      </c>
    </row>
    <row r="149" spans="1:4" x14ac:dyDescent="0.25">
      <c r="A149" s="32">
        <v>2008</v>
      </c>
      <c r="B149" s="54">
        <f t="shared" si="9"/>
        <v>1215489.986</v>
      </c>
      <c r="C149" s="33">
        <f t="shared" si="11"/>
        <v>501803925</v>
      </c>
      <c r="D149" s="52">
        <f t="shared" si="10"/>
        <v>2.4222408902042765</v>
      </c>
    </row>
    <row r="150" spans="1:4" x14ac:dyDescent="0.25">
      <c r="A150" s="31">
        <v>2009</v>
      </c>
      <c r="B150" s="53">
        <f t="shared" si="9"/>
        <v>1786886.2180000001</v>
      </c>
      <c r="C150" s="33">
        <f t="shared" si="11"/>
        <v>503310374</v>
      </c>
      <c r="D150" s="52">
        <f t="shared" si="10"/>
        <v>3.5502670127756994</v>
      </c>
    </row>
    <row r="151" spans="1:4" x14ac:dyDescent="0.25">
      <c r="A151" s="32">
        <v>2010</v>
      </c>
      <c r="B151" s="54">
        <f t="shared" si="9"/>
        <v>1716869.442</v>
      </c>
      <c r="C151" s="33">
        <f t="shared" si="11"/>
        <v>504412209</v>
      </c>
      <c r="D151" s="52">
        <f t="shared" si="10"/>
        <v>3.4037031843533354</v>
      </c>
    </row>
    <row r="152" spans="1:4" x14ac:dyDescent="0.25">
      <c r="A152" s="31">
        <v>2011</v>
      </c>
      <c r="B152" s="53">
        <f t="shared" si="9"/>
        <v>2399921.1909999996</v>
      </c>
      <c r="C152" s="33">
        <f t="shared" si="11"/>
        <v>505526581</v>
      </c>
      <c r="D152" s="52">
        <f t="shared" si="10"/>
        <v>4.7473689439883273</v>
      </c>
    </row>
    <row r="153" spans="1:4" x14ac:dyDescent="0.25">
      <c r="A153" s="32">
        <v>2012</v>
      </c>
      <c r="B153" s="54">
        <f t="shared" si="9"/>
        <v>1849440.7609999999</v>
      </c>
      <c r="C153" s="33">
        <f t="shared" si="11"/>
        <v>505098575</v>
      </c>
      <c r="D153" s="52">
        <f t="shared" si="10"/>
        <v>3.6615442064947419</v>
      </c>
    </row>
    <row r="154" spans="1:4" x14ac:dyDescent="0.25">
      <c r="A154" s="31">
        <v>2013</v>
      </c>
      <c r="B154" s="53">
        <f t="shared" si="9"/>
        <v>2280797.0329999998</v>
      </c>
      <c r="C154" s="33">
        <f t="shared" si="11"/>
        <v>508050888</v>
      </c>
      <c r="D154" s="52">
        <f t="shared" si="10"/>
        <v>4.4893082304778886</v>
      </c>
    </row>
    <row r="155" spans="1:4" x14ac:dyDescent="0.25">
      <c r="A155" s="32">
        <v>2014</v>
      </c>
      <c r="B155" s="54">
        <f t="shared" si="9"/>
        <v>3063633.361</v>
      </c>
      <c r="C155" s="33">
        <f t="shared" si="11"/>
        <v>508344735</v>
      </c>
      <c r="D155" s="52">
        <f t="shared" si="10"/>
        <v>6.0266845509868423</v>
      </c>
    </row>
    <row r="156" spans="1:4" x14ac:dyDescent="0.25">
      <c r="A156" s="31">
        <v>2015</v>
      </c>
      <c r="B156" s="53">
        <f t="shared" si="9"/>
        <v>2792212.6580000003</v>
      </c>
      <c r="C156" s="33">
        <f t="shared" si="11"/>
        <v>509668361</v>
      </c>
      <c r="D156" s="52">
        <f t="shared" si="10"/>
        <v>5.4784892915885761</v>
      </c>
    </row>
    <row r="157" spans="1:4" x14ac:dyDescent="0.25">
      <c r="A157" t="s">
        <v>34</v>
      </c>
    </row>
  </sheetData>
  <mergeCells count="6">
    <mergeCell ref="A134:D134"/>
    <mergeCell ref="A4:D4"/>
    <mergeCell ref="A30:D30"/>
    <mergeCell ref="A55:D55"/>
    <mergeCell ref="A83:D83"/>
    <mergeCell ref="A109:D109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81"/>
  <sheetViews>
    <sheetView topLeftCell="A19" workbookViewId="0">
      <selection activeCell="C35" sqref="C35"/>
    </sheetView>
  </sheetViews>
  <sheetFormatPr baseColWidth="10" defaultRowHeight="15" x14ac:dyDescent="0.25"/>
  <cols>
    <col min="1" max="1" width="3.85546875" customWidth="1"/>
    <col min="3" max="3" width="13.7109375" customWidth="1"/>
    <col min="4" max="4" width="15.140625" customWidth="1"/>
    <col min="5" max="5" width="15" customWidth="1"/>
    <col min="6" max="6" width="13.85546875" customWidth="1"/>
    <col min="7" max="7" width="14.28515625" customWidth="1"/>
    <col min="8" max="8" width="14.85546875" customWidth="1"/>
    <col min="9" max="10" width="13.140625" customWidth="1"/>
    <col min="11" max="11" width="14.28515625" customWidth="1"/>
    <col min="12" max="12" width="14.7109375" customWidth="1"/>
    <col min="13" max="13" width="13.85546875" customWidth="1"/>
  </cols>
  <sheetData>
    <row r="2" spans="2:20" x14ac:dyDescent="0.25">
      <c r="H2" s="55"/>
    </row>
    <row r="4" spans="2:20" ht="15.75" x14ac:dyDescent="0.25">
      <c r="B4" s="107" t="s">
        <v>126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87"/>
      <c r="P4" s="7" t="s">
        <v>6</v>
      </c>
      <c r="S4" t="s">
        <v>3</v>
      </c>
      <c r="T4" s="7" t="s">
        <v>30</v>
      </c>
    </row>
    <row r="5" spans="2:20" ht="78.75" customHeight="1" x14ac:dyDescent="0.25">
      <c r="B5" s="11" t="s">
        <v>0</v>
      </c>
      <c r="C5" s="13" t="s">
        <v>72</v>
      </c>
      <c r="D5" s="13" t="s">
        <v>73</v>
      </c>
      <c r="E5" s="13" t="s">
        <v>74</v>
      </c>
      <c r="F5" s="13" t="s">
        <v>75</v>
      </c>
      <c r="G5" s="13" t="s">
        <v>76</v>
      </c>
      <c r="H5" s="13" t="s">
        <v>77</v>
      </c>
      <c r="I5" s="13" t="s">
        <v>78</v>
      </c>
      <c r="J5" s="13" t="s">
        <v>79</v>
      </c>
      <c r="K5" s="13" t="s">
        <v>80</v>
      </c>
      <c r="L5" s="13" t="s">
        <v>81</v>
      </c>
    </row>
    <row r="6" spans="2:20" x14ac:dyDescent="0.25">
      <c r="B6" s="9">
        <v>1995</v>
      </c>
      <c r="C6" s="86">
        <f>'Export '!B2/'Exp Mundiales'!B2</f>
        <v>2.8183828591409419E-3</v>
      </c>
      <c r="D6" s="86">
        <f>'Export '!C2/'Exp Mundiales'!C2</f>
        <v>1.5994637603018095E-4</v>
      </c>
      <c r="E6" s="86">
        <f>'Export '!D2/'Exp Mundiales'!D2</f>
        <v>2.6892573603568947E-4</v>
      </c>
      <c r="F6" s="86">
        <f>'Export '!E2/'Exp Mundiales'!E2</f>
        <v>2.9872941718251853E-4</v>
      </c>
      <c r="G6" s="86">
        <f>'Export '!F2/'Exp Mundiales'!F2</f>
        <v>3.2136940742355203E-5</v>
      </c>
      <c r="H6" s="86">
        <f>'Export '!G2/'Exp Mundiales'!G2</f>
        <v>2.156227161519307E-8</v>
      </c>
      <c r="I6" s="86">
        <f>'Export '!H2/'Exp Mundiales'!H2</f>
        <v>4.228994147053913E-4</v>
      </c>
      <c r="J6" s="86">
        <f>'Export '!I2/'Exp Mundiales'!I2</f>
        <v>8.5039951554781896E-6</v>
      </c>
      <c r="K6" s="86">
        <f>'Export '!J2/'Exp Mundiales'!J2</f>
        <v>7.7678723009950209E-7</v>
      </c>
      <c r="L6" s="86">
        <f>'Export '!K2/'Exp Mundiales'!K2</f>
        <v>1.0234846008076525E-5</v>
      </c>
    </row>
    <row r="7" spans="2:20" x14ac:dyDescent="0.25">
      <c r="B7" s="9">
        <v>1996</v>
      </c>
      <c r="C7" s="86">
        <f>'Export '!B3/'Exp Mundiales'!B3</f>
        <v>2.6035530087154405E-3</v>
      </c>
      <c r="D7" s="86">
        <f>'Export '!C3/'Exp Mundiales'!C3</f>
        <v>1.2574698213221888E-4</v>
      </c>
      <c r="E7" s="86">
        <f>'Export '!D3/'Exp Mundiales'!D3</f>
        <v>1.0443912004715503E-4</v>
      </c>
      <c r="F7" s="86">
        <f>'Export '!E3/'Exp Mundiales'!E3</f>
        <v>2.5497631285641788E-4</v>
      </c>
      <c r="G7" s="86">
        <f>'Export '!F3/'Exp Mundiales'!F3</f>
        <v>2.8441225769162745E-5</v>
      </c>
      <c r="H7" s="86">
        <f>'Export '!G3/'Exp Mundiales'!G3</f>
        <v>1.237929640594551E-7</v>
      </c>
      <c r="I7" s="86">
        <f>'Export '!H3/'Exp Mundiales'!H3</f>
        <v>4.3626258778168122E-4</v>
      </c>
      <c r="J7" s="86">
        <f>'Export '!I3/'Exp Mundiales'!I3</f>
        <v>9.6553406749825629E-6</v>
      </c>
      <c r="K7" s="86">
        <f>'Export '!J3/'Exp Mundiales'!J3</f>
        <v>4.2573192221040661E-7</v>
      </c>
      <c r="L7" s="86">
        <f>'Export '!K3/'Exp Mundiales'!K3</f>
        <v>1.0311106134207918E-5</v>
      </c>
    </row>
    <row r="8" spans="2:20" x14ac:dyDescent="0.25">
      <c r="B8" s="9">
        <v>1997</v>
      </c>
      <c r="C8" s="86">
        <f>'Export '!B4/'Exp Mundiales'!B4</f>
        <v>3.004786589460723E-3</v>
      </c>
      <c r="D8" s="86">
        <f>'Export '!C4/'Exp Mundiales'!C4</f>
        <v>1.753608813473258E-4</v>
      </c>
      <c r="E8" s="86">
        <f>'Export '!D4/'Exp Mundiales'!D4</f>
        <v>7.3728931150393169E-5</v>
      </c>
      <c r="F8" s="86">
        <f>'Export '!E4/'Exp Mundiales'!E4</f>
        <v>2.1050234840055114E-4</v>
      </c>
      <c r="G8" s="86">
        <f>'Export '!F4/'Exp Mundiales'!F4</f>
        <v>2.5068436994583309E-5</v>
      </c>
      <c r="H8" s="86">
        <f>'Export '!G4/'Exp Mundiales'!G4</f>
        <v>3.7769579804978098E-7</v>
      </c>
      <c r="I8" s="86">
        <f>'Export '!H4/'Exp Mundiales'!H4</f>
        <v>3.2749244600319523E-4</v>
      </c>
      <c r="J8" s="86">
        <f>'Export '!I4/'Exp Mundiales'!I4</f>
        <v>5.7808000889749528E-6</v>
      </c>
      <c r="K8" s="86">
        <f>'Export '!J4/'Exp Mundiales'!J4</f>
        <v>1.6502291334647346E-7</v>
      </c>
      <c r="L8" s="86">
        <f>'Export '!K4/'Exp Mundiales'!K4</f>
        <v>1.1617137702387317E-5</v>
      </c>
    </row>
    <row r="9" spans="2:20" x14ac:dyDescent="0.25">
      <c r="B9" s="9">
        <v>1998</v>
      </c>
      <c r="C9" s="86">
        <f>'Export '!B5/'Exp Mundiales'!B5</f>
        <v>3.3363921355822027E-3</v>
      </c>
      <c r="D9" s="86">
        <f>'Export '!C5/'Exp Mundiales'!C5</f>
        <v>2.5607943958798807E-4</v>
      </c>
      <c r="E9" s="86">
        <f>'Export '!D5/'Exp Mundiales'!D5</f>
        <v>8.1329756271631386E-5</v>
      </c>
      <c r="F9" s="86">
        <f>'Export '!E5/'Exp Mundiales'!E5</f>
        <v>2.0598543033131873E-4</v>
      </c>
      <c r="G9" s="86">
        <f>'Export '!F5/'Exp Mundiales'!F5</f>
        <v>1.8077970299919544E-5</v>
      </c>
      <c r="H9" s="86">
        <f>'Export '!G5/'Exp Mundiales'!G5</f>
        <v>1.434341918856139E-6</v>
      </c>
      <c r="I9" s="86">
        <f>'Export '!H5/'Exp Mundiales'!H5</f>
        <v>2.3227823988158306E-4</v>
      </c>
      <c r="J9" s="86">
        <f>'Export '!I5/'Exp Mundiales'!I5</f>
        <v>4.0630495088485842E-6</v>
      </c>
      <c r="K9" s="86">
        <f>'Export '!J5/'Exp Mundiales'!J5</f>
        <v>3.5503140752432043E-7</v>
      </c>
      <c r="L9" s="86">
        <f>'Export '!K5/'Exp Mundiales'!K5</f>
        <v>2.3038389457593344E-5</v>
      </c>
    </row>
    <row r="10" spans="2:20" x14ac:dyDescent="0.25">
      <c r="B10" s="9">
        <v>1999</v>
      </c>
      <c r="C10" s="86">
        <f>'Export '!B6/'Exp Mundiales'!B6</f>
        <v>2.3438936702606639E-3</v>
      </c>
      <c r="D10" s="86">
        <f>'Export '!C6/'Exp Mundiales'!C6</f>
        <v>2.2024216595208727E-4</v>
      </c>
      <c r="E10" s="86">
        <f>'Export '!D6/'Exp Mundiales'!D6</f>
        <v>1.0143495861951068E-4</v>
      </c>
      <c r="F10" s="86">
        <f>'Export '!E6/'Exp Mundiales'!E6</f>
        <v>1.8654311518354031E-4</v>
      </c>
      <c r="G10" s="86">
        <f>'Export '!F6/'Exp Mundiales'!F6</f>
        <v>2.2746628975804581E-5</v>
      </c>
      <c r="H10" s="86">
        <f>'Export '!G6/'Exp Mundiales'!G6</f>
        <v>3.8551240379681781E-7</v>
      </c>
      <c r="I10" s="86">
        <f>'Export '!H6/'Exp Mundiales'!H6</f>
        <v>3.1555120463090149E-4</v>
      </c>
      <c r="J10" s="86">
        <f>'Export '!I6/'Exp Mundiales'!I6</f>
        <v>3.9033216351416851E-6</v>
      </c>
      <c r="K10" s="86">
        <f>'Export '!J6/'Exp Mundiales'!J6</f>
        <v>1.3711242433325537E-7</v>
      </c>
      <c r="L10" s="86">
        <f>'Export '!K6/'Exp Mundiales'!K6</f>
        <v>5.945384463803891E-6</v>
      </c>
    </row>
    <row r="11" spans="2:20" x14ac:dyDescent="0.25">
      <c r="B11" s="9">
        <v>2000</v>
      </c>
      <c r="C11" s="86">
        <f>'Export '!B7/'Exp Mundiales'!B7</f>
        <v>1.6409265908335832E-3</v>
      </c>
      <c r="D11" s="86">
        <f>'Export '!C7/'Exp Mundiales'!C7</f>
        <v>1.6296934832849572E-4</v>
      </c>
      <c r="E11" s="86">
        <f>'Export '!D7/'Exp Mundiales'!D7</f>
        <v>5.0799017658451855E-5</v>
      </c>
      <c r="F11" s="86">
        <f>'Export '!E7/'Exp Mundiales'!E7</f>
        <v>2.0986011961930781E-4</v>
      </c>
      <c r="G11" s="86">
        <f>'Export '!F7/'Exp Mundiales'!F7</f>
        <v>2.157130398172179E-5</v>
      </c>
      <c r="H11" s="86">
        <f>'Export '!G7/'Exp Mundiales'!G7</f>
        <v>2.7654737534435958E-6</v>
      </c>
      <c r="I11" s="86">
        <f>'Export '!H7/'Exp Mundiales'!H7</f>
        <v>3.8452970015648069E-4</v>
      </c>
      <c r="J11" s="86">
        <f>'Export '!I7/'Exp Mundiales'!I7</f>
        <v>3.877037710909622E-6</v>
      </c>
      <c r="K11" s="86">
        <f>'Export '!J7/'Exp Mundiales'!J7</f>
        <v>3.3194222495866412E-7</v>
      </c>
      <c r="L11" s="86">
        <f>'Export '!K7/'Exp Mundiales'!K7</f>
        <v>6.962915113576267E-6</v>
      </c>
    </row>
    <row r="12" spans="2:20" x14ac:dyDescent="0.25">
      <c r="B12" s="9">
        <v>2001</v>
      </c>
      <c r="C12" s="86">
        <f>'Export '!B8/'Exp Mundiales'!B8</f>
        <v>1.6170340758052512E-3</v>
      </c>
      <c r="D12" s="86">
        <f>'Export '!C8/'Exp Mundiales'!C8</f>
        <v>1.1852611019817365E-4</v>
      </c>
      <c r="E12" s="86">
        <f>'Export '!D8/'Exp Mundiales'!D8</f>
        <v>5.7080025140728599E-5</v>
      </c>
      <c r="F12" s="86">
        <f>'Export '!E8/'Exp Mundiales'!E8</f>
        <v>2.2423700852709633E-4</v>
      </c>
      <c r="G12" s="86">
        <f>'Export '!F8/'Exp Mundiales'!F8</f>
        <v>2.4317989850470373E-5</v>
      </c>
      <c r="H12" s="86">
        <f>'Export '!G8/'Exp Mundiales'!G8</f>
        <v>2.5922912144987917E-6</v>
      </c>
      <c r="I12" s="86">
        <f>'Export '!H8/'Exp Mundiales'!H8</f>
        <v>4.3668058316028471E-4</v>
      </c>
      <c r="J12" s="86">
        <f>'Export '!I8/'Exp Mundiales'!I8</f>
        <v>6.4617935610116623E-6</v>
      </c>
      <c r="K12" s="86">
        <f>'Export '!J8/'Exp Mundiales'!J8</f>
        <v>1.6702022360116376E-6</v>
      </c>
      <c r="L12" s="86">
        <f>'Export '!K8/'Exp Mundiales'!K8</f>
        <v>5.3573992930591776E-6</v>
      </c>
    </row>
    <row r="13" spans="2:20" x14ac:dyDescent="0.25">
      <c r="B13" s="9">
        <v>2002</v>
      </c>
      <c r="C13" s="86">
        <f>'Export '!B9/'Exp Mundiales'!B9</f>
        <v>1.4599832057715799E-3</v>
      </c>
      <c r="D13" s="86">
        <f>'Export '!C9/'Exp Mundiales'!C9</f>
        <v>1.295581194923264E-4</v>
      </c>
      <c r="E13" s="86">
        <f>'Export '!D9/'Exp Mundiales'!D9</f>
        <v>5.7018064733589964E-5</v>
      </c>
      <c r="F13" s="86">
        <f>'Export '!E9/'Exp Mundiales'!E9</f>
        <v>1.9626986682367024E-4</v>
      </c>
      <c r="G13" s="86">
        <f>'Export '!F9/'Exp Mundiales'!F9</f>
        <v>1.9967769237510011E-5</v>
      </c>
      <c r="H13" s="86">
        <f>'Export '!G9/'Exp Mundiales'!G9</f>
        <v>7.0436874550640331E-7</v>
      </c>
      <c r="I13" s="86">
        <f>'Export '!H9/'Exp Mundiales'!H9</f>
        <v>4.1775852405282507E-4</v>
      </c>
      <c r="J13" s="86">
        <f>'Export '!I9/'Exp Mundiales'!I9</f>
        <v>6.0074472029015499E-6</v>
      </c>
      <c r="K13" s="86">
        <f>'Export '!J9/'Exp Mundiales'!J9</f>
        <v>2.6581460567072139E-6</v>
      </c>
      <c r="L13" s="86">
        <f>'Export '!K9/'Exp Mundiales'!K9</f>
        <v>3.6109343074361708E-6</v>
      </c>
    </row>
    <row r="14" spans="2:20" x14ac:dyDescent="0.25">
      <c r="B14" s="9">
        <v>2003</v>
      </c>
      <c r="C14" s="86">
        <f>'Export '!B10/'Exp Mundiales'!B10</f>
        <v>1.3717054187176222E-3</v>
      </c>
      <c r="D14" s="86">
        <f>'Export '!C10/'Exp Mundiales'!C10</f>
        <v>1.5521723648519501E-4</v>
      </c>
      <c r="E14" s="86">
        <f>'Export '!D10/'Exp Mundiales'!D10</f>
        <v>4.941601965124032E-5</v>
      </c>
      <c r="F14" s="86">
        <f>'Export '!E10/'Exp Mundiales'!E10</f>
        <v>1.9797314141600398E-4</v>
      </c>
      <c r="G14" s="86">
        <f>'Export '!F10/'Exp Mundiales'!F10</f>
        <v>2.9898864309496556E-5</v>
      </c>
      <c r="H14" s="86">
        <f>'Export '!G10/'Exp Mundiales'!G10</f>
        <v>5.5808336295784042E-7</v>
      </c>
      <c r="I14" s="86">
        <f>'Export '!H10/'Exp Mundiales'!H10</f>
        <v>4.5380998729881676E-4</v>
      </c>
      <c r="J14" s="86">
        <f>'Export '!I10/'Exp Mundiales'!I10</f>
        <v>7.2025186026412298E-6</v>
      </c>
      <c r="K14" s="86">
        <f>'Export '!J10/'Exp Mundiales'!J10</f>
        <v>7.0698940467186406E-7</v>
      </c>
      <c r="L14" s="86">
        <f>'Export '!K10/'Exp Mundiales'!K10</f>
        <v>4.6422779004823051E-6</v>
      </c>
    </row>
    <row r="15" spans="2:20" x14ac:dyDescent="0.25">
      <c r="B15" s="9">
        <v>2004</v>
      </c>
      <c r="C15" s="86">
        <f>'Export '!B11/'Exp Mundiales'!B11</f>
        <v>1.2675310278905372E-3</v>
      </c>
      <c r="D15" s="86">
        <f>'Export '!C11/'Exp Mundiales'!C11</f>
        <v>1.9785558262691498E-4</v>
      </c>
      <c r="E15" s="86">
        <f>'Export '!D11/'Exp Mundiales'!D11</f>
        <v>9.1665545781872127E-5</v>
      </c>
      <c r="F15" s="86">
        <f>'Export '!E11/'Exp Mundiales'!E11</f>
        <v>1.7300929630637596E-4</v>
      </c>
      <c r="G15" s="86">
        <f>'Export '!F11/'Exp Mundiales'!F11</f>
        <v>2.8730178845909187E-5</v>
      </c>
      <c r="H15" s="86">
        <f>'Export '!G11/'Exp Mundiales'!G11</f>
        <v>2.5118727176250341E-6</v>
      </c>
      <c r="I15" s="86">
        <f>'Export '!H11/'Exp Mundiales'!H11</f>
        <v>5.2090776989077269E-4</v>
      </c>
      <c r="J15" s="86">
        <f>'Export '!I11/'Exp Mundiales'!I11</f>
        <v>7.8730613023015603E-6</v>
      </c>
      <c r="K15" s="86">
        <f>'Export '!J11/'Exp Mundiales'!J11</f>
        <v>9.7242414201327948E-7</v>
      </c>
      <c r="L15" s="86">
        <f>'Export '!K11/'Exp Mundiales'!K11</f>
        <v>4.8507455511503244E-6</v>
      </c>
    </row>
    <row r="16" spans="2:20" x14ac:dyDescent="0.25">
      <c r="B16" s="9">
        <v>2005</v>
      </c>
      <c r="C16" s="86">
        <f>'Export '!B12/'Exp Mundiales'!B12</f>
        <v>1.260011918520606E-3</v>
      </c>
      <c r="D16" s="86">
        <f>'Export '!C12/'Exp Mundiales'!C12</f>
        <v>2.3073947786235463E-4</v>
      </c>
      <c r="E16" s="86">
        <f>'Export '!D12/'Exp Mundiales'!D12</f>
        <v>8.9330621753463751E-5</v>
      </c>
      <c r="F16" s="86">
        <f>'Export '!E12/'Exp Mundiales'!E12</f>
        <v>1.3652473643676008E-4</v>
      </c>
      <c r="G16" s="86">
        <f>'Export '!F12/'Exp Mundiales'!F12</f>
        <v>3.4381329357270035E-5</v>
      </c>
      <c r="H16" s="86">
        <f>'Export '!G12/'Exp Mundiales'!G12</f>
        <v>1.874374585271417E-7</v>
      </c>
      <c r="I16" s="86">
        <f>'Export '!H12/'Exp Mundiales'!H12</f>
        <v>4.5466038469064247E-4</v>
      </c>
      <c r="J16" s="86">
        <f>'Export '!I12/'Exp Mundiales'!I12</f>
        <v>6.1496418193746314E-6</v>
      </c>
      <c r="K16" s="86">
        <f>'Export '!J12/'Exp Mundiales'!J12</f>
        <v>5.5257162306642537E-7</v>
      </c>
      <c r="L16" s="86">
        <f>'Export '!K12/'Exp Mundiales'!K12</f>
        <v>4.5159509544023544E-6</v>
      </c>
    </row>
    <row r="17" spans="2:21" x14ac:dyDescent="0.25">
      <c r="B17" s="9">
        <v>2006</v>
      </c>
      <c r="C17" s="86">
        <f>'Export '!B13/'Exp Mundiales'!B13</f>
        <v>1.1916090475887478E-3</v>
      </c>
      <c r="D17" s="86">
        <f>'Export '!C13/'Exp Mundiales'!C13</f>
        <v>1.7681933561002655E-4</v>
      </c>
      <c r="E17" s="86">
        <f>'Export '!D13/'Exp Mundiales'!D13</f>
        <v>2.0533822689199839E-4</v>
      </c>
      <c r="F17" s="86">
        <f>'Export '!E13/'Exp Mundiales'!E13</f>
        <v>1.5691592751414373E-4</v>
      </c>
      <c r="G17" s="86">
        <f>'Export '!F13/'Exp Mundiales'!F13</f>
        <v>3.1866908055667554E-5</v>
      </c>
      <c r="H17" s="86">
        <f>'Export '!G13/'Exp Mundiales'!G13</f>
        <v>8.2087747465525481E-7</v>
      </c>
      <c r="I17" s="86">
        <f>'Export '!H13/'Exp Mundiales'!H13</f>
        <v>6.2239216499638931E-4</v>
      </c>
      <c r="J17" s="86">
        <f>'Export '!I13/'Exp Mundiales'!I13</f>
        <v>6.35437448302723E-6</v>
      </c>
      <c r="K17" s="86">
        <f>'Export '!J13/'Exp Mundiales'!J13</f>
        <v>2.6138993822330194E-6</v>
      </c>
      <c r="L17" s="86">
        <f>'Export '!K13/'Exp Mundiales'!K13</f>
        <v>4.6936470403367767E-6</v>
      </c>
    </row>
    <row r="18" spans="2:21" x14ac:dyDescent="0.25">
      <c r="B18" s="9">
        <v>2007</v>
      </c>
      <c r="C18" s="86">
        <f>'Export '!B14/'Exp Mundiales'!B14</f>
        <v>1.295623944294138E-3</v>
      </c>
      <c r="D18" s="86">
        <f>'Export '!C14/'Exp Mundiales'!C14</f>
        <v>3.1202747685819951E-4</v>
      </c>
      <c r="E18" s="86">
        <f>'Export '!D14/'Exp Mundiales'!D14</f>
        <v>1.8436060001745107E-4</v>
      </c>
      <c r="F18" s="86">
        <f>'Export '!E14/'Exp Mundiales'!E14</f>
        <v>1.3871476315017344E-4</v>
      </c>
      <c r="G18" s="86">
        <f>'Export '!F14/'Exp Mundiales'!F14</f>
        <v>2.7453229196494042E-5</v>
      </c>
      <c r="H18" s="86">
        <f>'Export '!G14/'Exp Mundiales'!G14</f>
        <v>5.8087706069768487E-7</v>
      </c>
      <c r="I18" s="86">
        <f>'Export '!H14/'Exp Mundiales'!H14</f>
        <v>7.7374257092083936E-4</v>
      </c>
      <c r="J18" s="86">
        <f>'Export '!I14/'Exp Mundiales'!I14</f>
        <v>1.7854017249679155E-5</v>
      </c>
      <c r="K18" s="86">
        <f>'Export '!J14/'Exp Mundiales'!J14</f>
        <v>7.3810971571935486E-7</v>
      </c>
      <c r="L18" s="86">
        <f>'Export '!K14/'Exp Mundiales'!K14</f>
        <v>5.2759601371120816E-6</v>
      </c>
    </row>
    <row r="19" spans="2:21" x14ac:dyDescent="0.25">
      <c r="B19" s="9">
        <v>2008</v>
      </c>
      <c r="C19" s="86">
        <f>'Export '!B15/'Exp Mundiales'!B15</f>
        <v>1.1777930326482232E-3</v>
      </c>
      <c r="D19" s="86">
        <f>'Export '!C15/'Exp Mundiales'!C15</f>
        <v>3.4313001735100711E-4</v>
      </c>
      <c r="E19" s="86">
        <f>'Export '!D15/'Exp Mundiales'!D15</f>
        <v>1.6072652319751529E-4</v>
      </c>
      <c r="F19" s="86">
        <f>'Export '!E15/'Exp Mundiales'!E15</f>
        <v>1.1337753505919057E-4</v>
      </c>
      <c r="G19" s="86">
        <f>'Export '!F15/'Exp Mundiales'!F15</f>
        <v>2.2350783546087403E-5</v>
      </c>
      <c r="H19" s="86">
        <f>'Export '!G15/'Exp Mundiales'!G15</f>
        <v>5.7235168223455557E-7</v>
      </c>
      <c r="I19" s="86">
        <f>'Export '!H15/'Exp Mundiales'!H15</f>
        <v>3.7767520134426066E-4</v>
      </c>
      <c r="J19" s="86">
        <f>'Export '!I15/'Exp Mundiales'!I15</f>
        <v>7.7103072064059056E-6</v>
      </c>
      <c r="K19" s="86">
        <f>'Export '!J15/'Exp Mundiales'!J15</f>
        <v>4.5484858014621939E-6</v>
      </c>
      <c r="L19" s="86">
        <f>'Export '!K15/'Exp Mundiales'!K15</f>
        <v>6.4605824394301936E-6</v>
      </c>
    </row>
    <row r="20" spans="2:21" x14ac:dyDescent="0.25">
      <c r="B20" s="9">
        <v>2009</v>
      </c>
      <c r="C20" s="86">
        <f>'Export '!B16/'Exp Mundiales'!B16</f>
        <v>1.8753211265704376E-3</v>
      </c>
      <c r="D20" s="86">
        <f>'Export '!C16/'Exp Mundiales'!C16</f>
        <v>1.9174107791568713E-4</v>
      </c>
      <c r="E20" s="86">
        <f>'Export '!D16/'Exp Mundiales'!D16</f>
        <v>8.8978552687039188E-5</v>
      </c>
      <c r="F20" s="86">
        <f>'Export '!E16/'Exp Mundiales'!E16</f>
        <v>1.0416688969140927E-4</v>
      </c>
      <c r="G20" s="86">
        <f>'Export '!F16/'Exp Mundiales'!F16</f>
        <v>2.4630745768763482E-5</v>
      </c>
      <c r="H20" s="86">
        <f>'Export '!G16/'Exp Mundiales'!G16</f>
        <v>6.4627339171566692E-7</v>
      </c>
      <c r="I20" s="86">
        <f>'Export '!H16/'Exp Mundiales'!H16</f>
        <v>3.7788507280987207E-4</v>
      </c>
      <c r="J20" s="86">
        <f>'Export '!I16/'Exp Mundiales'!I16</f>
        <v>8.7890238706062177E-6</v>
      </c>
      <c r="K20" s="86">
        <f>'Export '!J16/'Exp Mundiales'!J16</f>
        <v>4.4636740855759799E-6</v>
      </c>
      <c r="L20" s="86">
        <f>'Export '!K16/'Exp Mundiales'!K16</f>
        <v>8.8713293215155162E-6</v>
      </c>
    </row>
    <row r="21" spans="2:21" x14ac:dyDescent="0.25">
      <c r="B21" s="9">
        <v>2010</v>
      </c>
      <c r="C21" s="86">
        <f>'Export '!B17/'Exp Mundiales'!B17</f>
        <v>1.4889782341877397E-3</v>
      </c>
      <c r="D21" s="86">
        <f>'Export '!C17/'Exp Mundiales'!C17</f>
        <v>1.0388066186264913E-4</v>
      </c>
      <c r="E21" s="86">
        <f>'Export '!D17/'Exp Mundiales'!D17</f>
        <v>1.6870456281269615E-4</v>
      </c>
      <c r="F21" s="86">
        <f>'Export '!E17/'Exp Mundiales'!E17</f>
        <v>1.2905837142242784E-4</v>
      </c>
      <c r="G21" s="86">
        <f>'Export '!F17/'Exp Mundiales'!F17</f>
        <v>2.2662082572240035E-5</v>
      </c>
      <c r="H21" s="86">
        <f>'Export '!G17/'Exp Mundiales'!G17</f>
        <v>1.0062361751586241E-6</v>
      </c>
      <c r="I21" s="86">
        <f>'Export '!H17/'Exp Mundiales'!H17</f>
        <v>4.125218536647821E-4</v>
      </c>
      <c r="J21" s="86">
        <f>'Export '!I17/'Exp Mundiales'!I17</f>
        <v>1.0805499593633359E-5</v>
      </c>
      <c r="K21" s="86">
        <f>'Export '!J17/'Exp Mundiales'!J17</f>
        <v>4.0537305643506887E-6</v>
      </c>
      <c r="L21" s="86">
        <f>'Export '!K17/'Exp Mundiales'!K17</f>
        <v>8.1935419065745278E-6</v>
      </c>
    </row>
    <row r="22" spans="2:21" x14ac:dyDescent="0.25">
      <c r="B22" s="9">
        <v>2011</v>
      </c>
      <c r="C22" s="86">
        <f>'Export '!B18/'Exp Mundiales'!B18</f>
        <v>2.1379507151582625E-3</v>
      </c>
      <c r="D22" s="86">
        <f>'Export '!C18/'Exp Mundiales'!C18</f>
        <v>2.184058425593297E-4</v>
      </c>
      <c r="E22" s="86">
        <f>'Export '!D18/'Exp Mundiales'!D18</f>
        <v>1.9426597721308077E-4</v>
      </c>
      <c r="F22" s="86">
        <f>'Export '!E18/'Exp Mundiales'!E18</f>
        <v>1.2434318195417656E-4</v>
      </c>
      <c r="G22" s="86">
        <f>'Export '!F18/'Exp Mundiales'!F18</f>
        <v>2.3033903278643948E-5</v>
      </c>
      <c r="H22" s="86">
        <f>'Export '!G18/'Exp Mundiales'!G18</f>
        <v>1.0066904987293467E-6</v>
      </c>
      <c r="I22" s="86">
        <f>'Export '!H18/'Exp Mundiales'!H18</f>
        <v>3.5980227584863879E-4</v>
      </c>
      <c r="J22" s="86">
        <f>'Export '!I18/'Exp Mundiales'!I18</f>
        <v>1.2810033229828292E-5</v>
      </c>
      <c r="K22" s="86">
        <f>'Export '!J18/'Exp Mundiales'!J18</f>
        <v>6.4735323238487494E-6</v>
      </c>
      <c r="L22" s="86">
        <f>'Export '!K18/'Exp Mundiales'!K18</f>
        <v>5.7656595270185618E-6</v>
      </c>
    </row>
    <row r="23" spans="2:21" x14ac:dyDescent="0.25">
      <c r="B23" s="9">
        <v>2012</v>
      </c>
      <c r="C23" s="86">
        <f>'Export '!B19/'Exp Mundiales'!B19</f>
        <v>2.2118222237738458E-3</v>
      </c>
      <c r="D23" s="86">
        <f>'Export '!C19/'Exp Mundiales'!C19</f>
        <v>1.8133494468672016E-4</v>
      </c>
      <c r="E23" s="86">
        <f>'Export '!D19/'Exp Mundiales'!D19</f>
        <v>1.7405211449370421E-4</v>
      </c>
      <c r="F23" s="86">
        <f>'Export '!E19/'Exp Mundiales'!E19</f>
        <v>1.0741391928368597E-4</v>
      </c>
      <c r="G23" s="86">
        <f>'Export '!F19/'Exp Mundiales'!F19</f>
        <v>2.3382297570859396E-5</v>
      </c>
      <c r="H23" s="86">
        <f>'Export '!G19/'Exp Mundiales'!G19</f>
        <v>7.9604744907647145E-7</v>
      </c>
      <c r="I23" s="86">
        <f>'Export '!H19/'Exp Mundiales'!H19</f>
        <v>3.194899297834179E-4</v>
      </c>
      <c r="J23" s="86">
        <f>'Export '!I19/'Exp Mundiales'!I19</f>
        <v>6.9684856228169133E-6</v>
      </c>
      <c r="K23" s="86">
        <f>'Export '!J19/'Exp Mundiales'!J19</f>
        <v>7.1931127269738672E-6</v>
      </c>
      <c r="L23" s="86">
        <f>'Export '!K19/'Exp Mundiales'!K19</f>
        <v>6.0049704092961844E-6</v>
      </c>
    </row>
    <row r="24" spans="2:21" x14ac:dyDescent="0.25">
      <c r="B24" s="9">
        <v>2013</v>
      </c>
      <c r="C24" s="86">
        <f>'Export '!B20/'Exp Mundiales'!B20</f>
        <v>2.3004330790470091E-3</v>
      </c>
      <c r="D24" s="86">
        <f>'Export '!C20/'Exp Mundiales'!C20</f>
        <v>1.8139350609751301E-4</v>
      </c>
      <c r="E24" s="86">
        <f>'Export '!D20/'Exp Mundiales'!D20</f>
        <v>2.1420463026188994E-4</v>
      </c>
      <c r="F24" s="86">
        <f>'Export '!E20/'Exp Mundiales'!E20</f>
        <v>9.4264585128682287E-5</v>
      </c>
      <c r="G24" s="86">
        <f>'Export '!F20/'Exp Mundiales'!F20</f>
        <v>3.0460203115485189E-5</v>
      </c>
      <c r="H24" s="86">
        <f>'Export '!G20/'Exp Mundiales'!G20</f>
        <v>2.2252913136119519E-6</v>
      </c>
      <c r="I24" s="86">
        <f>'Export '!H20/'Exp Mundiales'!H20</f>
        <v>1.5230882447865744E-4</v>
      </c>
      <c r="J24" s="86">
        <f>'Export '!I20/'Exp Mundiales'!I20</f>
        <v>1.0092974101667764E-5</v>
      </c>
      <c r="K24" s="86">
        <f>'Export '!J20/'Exp Mundiales'!J20</f>
        <v>8.1866688692427693E-6</v>
      </c>
      <c r="L24" s="86">
        <f>'Export '!K20/'Exp Mundiales'!K20</f>
        <v>1.0690630355044821E-5</v>
      </c>
    </row>
    <row r="25" spans="2:21" x14ac:dyDescent="0.25">
      <c r="B25" s="9">
        <v>2014</v>
      </c>
      <c r="C25" s="86">
        <f>'Export '!B21/'Exp Mundiales'!B21</f>
        <v>2.4552990974690565E-3</v>
      </c>
      <c r="D25" s="86">
        <f>'Export '!C21/'Exp Mundiales'!C21</f>
        <v>2.2333965159521609E-4</v>
      </c>
      <c r="E25" s="86">
        <f>'Export '!D21/'Exp Mundiales'!D21</f>
        <v>1.6315140717625191E-4</v>
      </c>
      <c r="F25" s="86">
        <f>'Export '!E21/'Exp Mundiales'!E21</f>
        <v>1.190561592258873E-4</v>
      </c>
      <c r="G25" s="86">
        <f>'Export '!F21/'Exp Mundiales'!F21</f>
        <v>2.377386212652625E-5</v>
      </c>
      <c r="H25" s="86">
        <f>'Export '!G21/'Exp Mundiales'!G21</f>
        <v>2.3984333131930928E-6</v>
      </c>
      <c r="I25" s="86">
        <f>'Export '!H21/'Exp Mundiales'!H21</f>
        <v>1.169839815775104E-4</v>
      </c>
      <c r="J25" s="86">
        <f>'Export '!I21/'Exp Mundiales'!I21</f>
        <v>1.2062983524266673E-5</v>
      </c>
      <c r="K25" s="86">
        <f>'Export '!J21/'Exp Mundiales'!J21</f>
        <v>9.3417898259465355E-6</v>
      </c>
      <c r="L25" s="86">
        <f>'Export '!K21/'Exp Mundiales'!K21</f>
        <v>1.1196083998788091E-5</v>
      </c>
    </row>
    <row r="26" spans="2:21" x14ac:dyDescent="0.25">
      <c r="B26" s="10">
        <v>2015</v>
      </c>
      <c r="C26" s="86">
        <f>'Export '!B22/'Exp Mundiales'!B22</f>
        <v>2.0733385577075616E-3</v>
      </c>
      <c r="D26" s="86">
        <f>'Export '!C22/'Exp Mundiales'!C22</f>
        <v>2.9450613460672642E-4</v>
      </c>
      <c r="E26" s="86">
        <f>'Export '!D22/'Exp Mundiales'!D22</f>
        <v>2.4902545225261941E-4</v>
      </c>
      <c r="F26" s="86">
        <f>'Export '!E22/'Exp Mundiales'!E22</f>
        <v>9.8349333832751159E-5</v>
      </c>
      <c r="G26" s="86">
        <f>'Export '!F22/'Exp Mundiales'!F22</f>
        <v>2.4177213357162588E-5</v>
      </c>
      <c r="H26" s="86">
        <f>'Export '!G22/'Exp Mundiales'!G22</f>
        <v>6.5009052438790823E-7</v>
      </c>
      <c r="I26" s="86">
        <f>'Export '!H22/'Exp Mundiales'!H22</f>
        <v>9.2986717960115696E-5</v>
      </c>
      <c r="J26" s="86">
        <f>'Export '!I22/'Exp Mundiales'!I22</f>
        <v>6.3591188867794049E-6</v>
      </c>
      <c r="K26" s="86">
        <f>'Export '!J22/'Exp Mundiales'!J22</f>
        <v>7.4792109503936141E-6</v>
      </c>
      <c r="L26" s="86">
        <f>'Export '!K22/'Exp Mundiales'!K22</f>
        <v>1.1285620599010227E-5</v>
      </c>
    </row>
    <row r="27" spans="2:21" x14ac:dyDescent="0.25">
      <c r="B27" t="s">
        <v>38</v>
      </c>
      <c r="C27" s="14"/>
      <c r="D27" s="20"/>
      <c r="E27" s="21"/>
    </row>
    <row r="28" spans="2:21" x14ac:dyDescent="0.25">
      <c r="B28" s="19"/>
      <c r="C28" s="14"/>
      <c r="D28" s="20"/>
      <c r="E28" s="21"/>
    </row>
    <row r="29" spans="2:21" x14ac:dyDescent="0.25">
      <c r="B29" s="7"/>
      <c r="E29" s="1"/>
    </row>
    <row r="31" spans="2:21" ht="15.75" x14ac:dyDescent="0.25">
      <c r="B31" s="107" t="s">
        <v>127</v>
      </c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87"/>
      <c r="P31" s="7" t="s">
        <v>7</v>
      </c>
      <c r="S31" s="1"/>
      <c r="T31" t="s">
        <v>3</v>
      </c>
      <c r="U31" s="7" t="s">
        <v>31</v>
      </c>
    </row>
    <row r="32" spans="2:21" ht="75" x14ac:dyDescent="0.25">
      <c r="B32" s="11" t="s">
        <v>0</v>
      </c>
      <c r="C32" s="13" t="s">
        <v>138</v>
      </c>
      <c r="D32" s="13" t="s">
        <v>139</v>
      </c>
      <c r="E32" s="13" t="s">
        <v>140</v>
      </c>
      <c r="F32" s="13" t="s">
        <v>141</v>
      </c>
      <c r="G32" s="13" t="s">
        <v>142</v>
      </c>
      <c r="H32" s="13" t="s">
        <v>143</v>
      </c>
      <c r="I32" s="13" t="s">
        <v>144</v>
      </c>
      <c r="J32" s="13" t="s">
        <v>145</v>
      </c>
      <c r="K32" s="13" t="s">
        <v>146</v>
      </c>
      <c r="L32" s="13" t="s">
        <v>147</v>
      </c>
    </row>
    <row r="33" spans="2:12" x14ac:dyDescent="0.25">
      <c r="B33" s="9">
        <v>1995</v>
      </c>
      <c r="C33" s="69">
        <f>'Import '!B2/'Exp Mundiales'!B2</f>
        <v>1.16771609126693E-4</v>
      </c>
      <c r="D33" s="69">
        <f>'Import '!C2/'Exp Mundiales'!C2</f>
        <v>3.1271064844207283E-4</v>
      </c>
      <c r="E33" s="69">
        <f>'Import '!D2/'Exp Mundiales'!D2</f>
        <v>8.3386432499816773E-4</v>
      </c>
      <c r="F33" s="69">
        <f>'Import '!E2/'Exp Mundiales'!E2</f>
        <v>1.6848086176733161E-4</v>
      </c>
      <c r="G33" s="69">
        <f>'Import '!F2/'Exp Mundiales'!F2</f>
        <v>4.600463025731049E-4</v>
      </c>
      <c r="H33" s="69">
        <f>'Import '!G2/'Exp Mundiales'!G2</f>
        <v>2.6652034515773813E-4</v>
      </c>
      <c r="I33" s="69">
        <f>'Import '!H2/'Exp Mundiales'!H2</f>
        <v>7.5913577747125131E-4</v>
      </c>
      <c r="J33" s="69">
        <f>'Import '!I2/'Exp Mundiales'!I2</f>
        <v>9.7404589617920581E-4</v>
      </c>
      <c r="K33" s="69">
        <f>'Import '!J2/'Exp Mundiales'!J2</f>
        <v>5.4088730085988474E-4</v>
      </c>
      <c r="L33" s="69">
        <f>'Import '!K2/'Exp Mundiales'!K2</f>
        <v>8.8785700922885025E-4</v>
      </c>
    </row>
    <row r="34" spans="2:12" x14ac:dyDescent="0.25">
      <c r="B34" s="9">
        <v>1996</v>
      </c>
      <c r="C34" s="69">
        <f>'Import '!B3/'Exp Mundiales'!B3</f>
        <v>1.0957874730833995E-4</v>
      </c>
      <c r="D34" s="69">
        <f>'Import '!C3/'Exp Mundiales'!C3</f>
        <v>3.2033728481679528E-4</v>
      </c>
      <c r="E34" s="69">
        <f>'Import '!D3/'Exp Mundiales'!D3</f>
        <v>8.1153501036679786E-4</v>
      </c>
      <c r="F34" s="69">
        <f>'Import '!E3/'Exp Mundiales'!E3</f>
        <v>1.4620331926565349E-4</v>
      </c>
      <c r="G34" s="69">
        <f>'Import '!F3/'Exp Mundiales'!F3</f>
        <v>4.848636638001316E-4</v>
      </c>
      <c r="H34" s="69">
        <f>'Import '!G3/'Exp Mundiales'!G3</f>
        <v>1.9535241169700492E-4</v>
      </c>
      <c r="I34" s="69">
        <f>'Import '!H3/'Exp Mundiales'!H3</f>
        <v>7.1171138519998483E-4</v>
      </c>
      <c r="J34" s="69">
        <f>'Import '!I3/'Exp Mundiales'!I3</f>
        <v>1.0323670148803584E-3</v>
      </c>
      <c r="K34" s="69">
        <f>'Import '!J3/'Exp Mundiales'!J3</f>
        <v>5.2660827461845463E-4</v>
      </c>
      <c r="L34" s="69">
        <f>'Import '!K3/'Exp Mundiales'!K3</f>
        <v>8.8880119847098676E-4</v>
      </c>
    </row>
    <row r="35" spans="2:12" x14ac:dyDescent="0.25">
      <c r="B35" s="9">
        <v>1997</v>
      </c>
      <c r="C35" s="69">
        <f>'Import '!B4/'Exp Mundiales'!B4</f>
        <v>1.3351272227697062E-4</v>
      </c>
      <c r="D35" s="69">
        <f>'Import '!C4/'Exp Mundiales'!C4</f>
        <v>3.9858919823242562E-4</v>
      </c>
      <c r="E35" s="69">
        <f>'Import '!D4/'Exp Mundiales'!D4</f>
        <v>7.5484746381850347E-4</v>
      </c>
      <c r="F35" s="69">
        <f>'Import '!E4/'Exp Mundiales'!E4</f>
        <v>1.5257463568083918E-4</v>
      </c>
      <c r="G35" s="69">
        <f>'Import '!F4/'Exp Mundiales'!F4</f>
        <v>4.6927310274608218E-4</v>
      </c>
      <c r="H35" s="69">
        <f>'Import '!G4/'Exp Mundiales'!G4</f>
        <v>2.0598877834892225E-4</v>
      </c>
      <c r="I35" s="69">
        <f>'Import '!H4/'Exp Mundiales'!H4</f>
        <v>7.7394771498517988E-4</v>
      </c>
      <c r="J35" s="69">
        <f>'Import '!I4/'Exp Mundiales'!I4</f>
        <v>8.1443100872946876E-4</v>
      </c>
      <c r="K35" s="69">
        <f>'Import '!J4/'Exp Mundiales'!J4</f>
        <v>5.3605038522069306E-4</v>
      </c>
      <c r="L35" s="69">
        <f>'Import '!K4/'Exp Mundiales'!K4</f>
        <v>1.299446205263537E-3</v>
      </c>
    </row>
    <row r="36" spans="2:12" x14ac:dyDescent="0.25">
      <c r="B36" s="9">
        <v>1998</v>
      </c>
      <c r="C36" s="69">
        <f>'Import '!B5/'Exp Mundiales'!B5</f>
        <v>1.5848779034880253E-4</v>
      </c>
      <c r="D36" s="69">
        <f>'Import '!C5/'Exp Mundiales'!C5</f>
        <v>4.1049950856429586E-4</v>
      </c>
      <c r="E36" s="69">
        <f>'Import '!D5/'Exp Mundiales'!D5</f>
        <v>9.460998142497045E-4</v>
      </c>
      <c r="F36" s="69">
        <f>'Import '!E5/'Exp Mundiales'!E5</f>
        <v>1.6441249581591676E-4</v>
      </c>
      <c r="G36" s="69">
        <f>'Import '!F5/'Exp Mundiales'!F5</f>
        <v>4.0025056668367286E-4</v>
      </c>
      <c r="H36" s="69">
        <f>'Import '!G5/'Exp Mundiales'!G5</f>
        <v>1.5143933798104269E-4</v>
      </c>
      <c r="I36" s="69">
        <f>'Import '!H5/'Exp Mundiales'!H5</f>
        <v>8.2197013436214087E-4</v>
      </c>
      <c r="J36" s="69">
        <f>'Import '!I5/'Exp Mundiales'!I5</f>
        <v>8.1323569334722592E-4</v>
      </c>
      <c r="K36" s="69">
        <f>'Import '!J5/'Exp Mundiales'!J5</f>
        <v>6.3891637752417404E-4</v>
      </c>
      <c r="L36" s="69">
        <f>'Import '!K5/'Exp Mundiales'!K5</f>
        <v>1.3723385133827281E-3</v>
      </c>
    </row>
    <row r="37" spans="2:12" x14ac:dyDescent="0.25">
      <c r="B37" s="9">
        <v>1999</v>
      </c>
      <c r="C37" s="69">
        <f>'Import '!B6/'Exp Mundiales'!B6</f>
        <v>8.3343193345890654E-5</v>
      </c>
      <c r="D37" s="69">
        <f>'Import '!C6/'Exp Mundiales'!C6</f>
        <v>3.6668316991595194E-4</v>
      </c>
      <c r="E37" s="69">
        <f>'Import '!D6/'Exp Mundiales'!D6</f>
        <v>5.4206560744578323E-4</v>
      </c>
      <c r="F37" s="69">
        <f>'Import '!E6/'Exp Mundiales'!E6</f>
        <v>1.3177813053440909E-4</v>
      </c>
      <c r="G37" s="69">
        <f>'Import '!F6/'Exp Mundiales'!F6</f>
        <v>2.7401108886069718E-4</v>
      </c>
      <c r="H37" s="69">
        <f>'Import '!G6/'Exp Mundiales'!G6</f>
        <v>8.1557464847212567E-5</v>
      </c>
      <c r="I37" s="69">
        <f>'Import '!H6/'Exp Mundiales'!H6</f>
        <v>7.0300097980863989E-4</v>
      </c>
      <c r="J37" s="69">
        <f>'Import '!I6/'Exp Mundiales'!I6</f>
        <v>5.1716860935386503E-4</v>
      </c>
      <c r="K37" s="69">
        <f>'Import '!J6/'Exp Mundiales'!J6</f>
        <v>2.8571795395658896E-4</v>
      </c>
      <c r="L37" s="69">
        <f>'Import '!K6/'Exp Mundiales'!K6</f>
        <v>8.9548050636831711E-4</v>
      </c>
    </row>
    <row r="38" spans="2:12" x14ac:dyDescent="0.25">
      <c r="B38" s="9">
        <v>2000</v>
      </c>
      <c r="C38" s="69">
        <f>'Import '!B7/'Exp Mundiales'!B7</f>
        <v>1.0505761588412856E-4</v>
      </c>
      <c r="D38" s="69">
        <f>'Import '!C7/'Exp Mundiales'!C7</f>
        <v>4.267540343735074E-4</v>
      </c>
      <c r="E38" s="69">
        <f>'Import '!D7/'Exp Mundiales'!D7</f>
        <v>4.7583624811030302E-4</v>
      </c>
      <c r="F38" s="69">
        <f>'Import '!E7/'Exp Mundiales'!E7</f>
        <v>1.4898524723188711E-4</v>
      </c>
      <c r="G38" s="69">
        <f>'Import '!F7/'Exp Mundiales'!F7</f>
        <v>2.8503799548110415E-4</v>
      </c>
      <c r="H38" s="69">
        <f>'Import '!G7/'Exp Mundiales'!G7</f>
        <v>9.6348622552934192E-5</v>
      </c>
      <c r="I38" s="69">
        <f>'Import '!H7/'Exp Mundiales'!H7</f>
        <v>7.2024858457786175E-4</v>
      </c>
      <c r="J38" s="69">
        <f>'Import '!I7/'Exp Mundiales'!I7</f>
        <v>4.0052419496287611E-4</v>
      </c>
      <c r="K38" s="69">
        <f>'Import '!J7/'Exp Mundiales'!J7</f>
        <v>1.3109620101823871E-4</v>
      </c>
      <c r="L38" s="69">
        <f>'Import '!K7/'Exp Mundiales'!K7</f>
        <v>1.0651562143420409E-3</v>
      </c>
    </row>
    <row r="39" spans="2:12" x14ac:dyDescent="0.25">
      <c r="B39" s="9">
        <v>2001</v>
      </c>
      <c r="C39" s="69">
        <f>'Import '!B8/'Exp Mundiales'!B8</f>
        <v>1.1776345603410889E-4</v>
      </c>
      <c r="D39" s="69">
        <f>'Import '!C8/'Exp Mundiales'!C8</f>
        <v>4.3741766151783319E-4</v>
      </c>
      <c r="E39" s="69">
        <f>'Import '!D8/'Exp Mundiales'!D8</f>
        <v>4.5334246124476306E-4</v>
      </c>
      <c r="F39" s="69">
        <f>'Import '!E8/'Exp Mundiales'!E8</f>
        <v>1.5915612278992201E-4</v>
      </c>
      <c r="G39" s="69">
        <f>'Import '!F8/'Exp Mundiales'!F8</f>
        <v>3.0567386516443327E-4</v>
      </c>
      <c r="H39" s="69">
        <f>'Import '!G8/'Exp Mundiales'!G8</f>
        <v>1.1401901555393272E-4</v>
      </c>
      <c r="I39" s="69">
        <f>'Import '!H8/'Exp Mundiales'!H8</f>
        <v>7.6860025424549654E-4</v>
      </c>
      <c r="J39" s="69">
        <f>'Import '!I8/'Exp Mundiales'!I8</f>
        <v>5.7847074708309871E-4</v>
      </c>
      <c r="K39" s="69">
        <f>'Import '!J8/'Exp Mundiales'!J8</f>
        <v>1.7456360909719982E-4</v>
      </c>
      <c r="L39" s="69">
        <f>'Import '!K8/'Exp Mundiales'!K8</f>
        <v>1.0604781330314976E-3</v>
      </c>
    </row>
    <row r="40" spans="2:12" x14ac:dyDescent="0.25">
      <c r="B40" s="9">
        <v>2002</v>
      </c>
      <c r="C40" s="69">
        <f>'Import '!B9/'Exp Mundiales'!B9</f>
        <v>8.3041148376012086E-5</v>
      </c>
      <c r="D40" s="69">
        <f>'Import '!C9/'Exp Mundiales'!C9</f>
        <v>3.9842724771028748E-4</v>
      </c>
      <c r="E40" s="69">
        <f>'Import '!D9/'Exp Mundiales'!D9</f>
        <v>4.0661902249165989E-4</v>
      </c>
      <c r="F40" s="69">
        <f>'Import '!E9/'Exp Mundiales'!E9</f>
        <v>1.4323390463642308E-4</v>
      </c>
      <c r="G40" s="69">
        <f>'Import '!F9/'Exp Mundiales'!F9</f>
        <v>2.6544095669184915E-4</v>
      </c>
      <c r="H40" s="69">
        <f>'Import '!G9/'Exp Mundiales'!G9</f>
        <v>1.2303833548918042E-4</v>
      </c>
      <c r="I40" s="69">
        <f>'Import '!H9/'Exp Mundiales'!H9</f>
        <v>7.4651645981431674E-4</v>
      </c>
      <c r="J40" s="69">
        <f>'Import '!I9/'Exp Mundiales'!I9</f>
        <v>4.3039758298480746E-4</v>
      </c>
      <c r="K40" s="69">
        <f>'Import '!J9/'Exp Mundiales'!J9</f>
        <v>1.3018400279415855E-4</v>
      </c>
      <c r="L40" s="69">
        <f>'Import '!K9/'Exp Mundiales'!K9</f>
        <v>6.676675772274717E-4</v>
      </c>
    </row>
    <row r="41" spans="2:12" x14ac:dyDescent="0.25">
      <c r="B41" s="9">
        <v>2003</v>
      </c>
      <c r="C41" s="69">
        <f>'Import '!B10/'Exp Mundiales'!B10</f>
        <v>8.7175869748931003E-5</v>
      </c>
      <c r="D41" s="69">
        <f>'Import '!C10/'Exp Mundiales'!C10</f>
        <v>3.5059431922014649E-4</v>
      </c>
      <c r="E41" s="69">
        <f>'Import '!D10/'Exp Mundiales'!D10</f>
        <v>3.5401167437319189E-4</v>
      </c>
      <c r="F41" s="69">
        <f>'Import '!E10/'Exp Mundiales'!E10</f>
        <v>1.0693066680060396E-4</v>
      </c>
      <c r="G41" s="69">
        <f>'Import '!F10/'Exp Mundiales'!F10</f>
        <v>2.552775321652165E-4</v>
      </c>
      <c r="H41" s="69">
        <f>'Import '!G10/'Exp Mundiales'!G10</f>
        <v>8.9298609314084239E-5</v>
      </c>
      <c r="I41" s="69">
        <f>'Import '!H10/'Exp Mundiales'!H10</f>
        <v>6.9072461729617726E-4</v>
      </c>
      <c r="J41" s="69">
        <f>'Import '!I10/'Exp Mundiales'!I10</f>
        <v>4.5209177246989719E-4</v>
      </c>
      <c r="K41" s="69">
        <f>'Import '!J10/'Exp Mundiales'!J10</f>
        <v>1.7692498931271309E-4</v>
      </c>
      <c r="L41" s="69">
        <f>'Import '!K10/'Exp Mundiales'!K10</f>
        <v>8.8557997517268582E-4</v>
      </c>
    </row>
    <row r="42" spans="2:12" x14ac:dyDescent="0.25">
      <c r="B42" s="9">
        <v>2004</v>
      </c>
      <c r="C42" s="69">
        <f>'Import '!B11/'Exp Mundiales'!B11</f>
        <v>5.4179910060923888E-5</v>
      </c>
      <c r="D42" s="69">
        <f>'Import '!C11/'Exp Mundiales'!C11</f>
        <v>3.6170476419926422E-4</v>
      </c>
      <c r="E42" s="69">
        <f>'Import '!D11/'Exp Mundiales'!D11</f>
        <v>2.9929841699663783E-4</v>
      </c>
      <c r="F42" s="69">
        <f>'Import '!E11/'Exp Mundiales'!E11</f>
        <v>1.0035093290737753E-4</v>
      </c>
      <c r="G42" s="69">
        <f>'Import '!F11/'Exp Mundiales'!F11</f>
        <v>2.3766681994437369E-4</v>
      </c>
      <c r="H42" s="69">
        <f>'Import '!G11/'Exp Mundiales'!G11</f>
        <v>1.3821874588443089E-4</v>
      </c>
      <c r="I42" s="69">
        <f>'Import '!H11/'Exp Mundiales'!H11</f>
        <v>5.809451675326436E-4</v>
      </c>
      <c r="J42" s="69">
        <f>'Import '!I11/'Exp Mundiales'!I11</f>
        <v>4.2308743551160919E-4</v>
      </c>
      <c r="K42" s="69">
        <f>'Import '!J11/'Exp Mundiales'!J11</f>
        <v>1.7294684268411213E-4</v>
      </c>
      <c r="L42" s="69">
        <f>'Import '!K11/'Exp Mundiales'!K11</f>
        <v>5.5417472334347881E-4</v>
      </c>
    </row>
    <row r="43" spans="2:12" x14ac:dyDescent="0.25">
      <c r="B43" s="9">
        <v>2005</v>
      </c>
      <c r="C43" s="69">
        <f>'Import '!B12/'Exp Mundiales'!B12</f>
        <v>5.7391012584376995E-5</v>
      </c>
      <c r="D43" s="69">
        <f>'Import '!C12/'Exp Mundiales'!C12</f>
        <v>3.847391776173228E-4</v>
      </c>
      <c r="E43" s="69">
        <f>'Import '!D12/'Exp Mundiales'!D12</f>
        <v>2.7701737854122133E-4</v>
      </c>
      <c r="F43" s="69">
        <f>'Import '!E12/'Exp Mundiales'!E12</f>
        <v>9.7378635374242099E-5</v>
      </c>
      <c r="G43" s="69">
        <f>'Import '!F12/'Exp Mundiales'!F12</f>
        <v>2.7969361122769689E-4</v>
      </c>
      <c r="H43" s="69">
        <f>'Import '!G12/'Exp Mundiales'!G12</f>
        <v>1.297686155026187E-4</v>
      </c>
      <c r="I43" s="69">
        <f>'Import '!H12/'Exp Mundiales'!H12</f>
        <v>5.8593617517609207E-4</v>
      </c>
      <c r="J43" s="69">
        <f>'Import '!I12/'Exp Mundiales'!I12</f>
        <v>4.2675349476649994E-4</v>
      </c>
      <c r="K43" s="69">
        <f>'Import '!J12/'Exp Mundiales'!J12</f>
        <v>3.3455951586601246E-4</v>
      </c>
      <c r="L43" s="69">
        <f>'Import '!K12/'Exp Mundiales'!K12</f>
        <v>4.9331176048654892E-4</v>
      </c>
    </row>
    <row r="44" spans="2:12" x14ac:dyDescent="0.25">
      <c r="B44" s="9">
        <v>2006</v>
      </c>
      <c r="C44" s="69">
        <f>'Import '!B13/'Exp Mundiales'!B13</f>
        <v>5.0241049963059733E-5</v>
      </c>
      <c r="D44" s="69">
        <f>'Import '!C13/'Exp Mundiales'!C13</f>
        <v>4.5886711671784129E-4</v>
      </c>
      <c r="E44" s="69">
        <f>'Import '!D13/'Exp Mundiales'!D13</f>
        <v>2.4214501700692487E-4</v>
      </c>
      <c r="F44" s="69">
        <f>'Import '!E13/'Exp Mundiales'!E13</f>
        <v>1.0040130906432851E-4</v>
      </c>
      <c r="G44" s="69">
        <f>'Import '!F13/'Exp Mundiales'!F13</f>
        <v>2.6649476987992499E-4</v>
      </c>
      <c r="H44" s="69">
        <f>'Import '!G13/'Exp Mundiales'!G13</f>
        <v>1.5494413570460718E-4</v>
      </c>
      <c r="I44" s="69">
        <f>'Import '!H13/'Exp Mundiales'!H13</f>
        <v>5.8593883252641937E-4</v>
      </c>
      <c r="J44" s="69">
        <f>'Import '!I13/'Exp Mundiales'!I13</f>
        <v>4.7118450473874882E-4</v>
      </c>
      <c r="K44" s="69">
        <f>'Import '!J13/'Exp Mundiales'!J13</f>
        <v>2.5382734787075925E-4</v>
      </c>
      <c r="L44" s="69">
        <f>'Import '!K13/'Exp Mundiales'!K13</f>
        <v>7.4507451258925509E-4</v>
      </c>
    </row>
    <row r="45" spans="2:12" x14ac:dyDescent="0.25">
      <c r="B45" s="9">
        <v>2007</v>
      </c>
      <c r="C45" s="69">
        <f>'Import '!B14/'Exp Mundiales'!B14</f>
        <v>3.6964057337438353E-5</v>
      </c>
      <c r="D45" s="69">
        <f>'Import '!C14/'Exp Mundiales'!C14</f>
        <v>4.5436909332641342E-4</v>
      </c>
      <c r="E45" s="69">
        <f>'Import '!D14/'Exp Mundiales'!D14</f>
        <v>2.0657150783013418E-4</v>
      </c>
      <c r="F45" s="69">
        <f>'Import '!E14/'Exp Mundiales'!E14</f>
        <v>1.3679464125351245E-4</v>
      </c>
      <c r="G45" s="69">
        <f>'Import '!F14/'Exp Mundiales'!F14</f>
        <v>2.8152343328913276E-4</v>
      </c>
      <c r="H45" s="69">
        <f>'Import '!G14/'Exp Mundiales'!G14</f>
        <v>1.9479565908017137E-4</v>
      </c>
      <c r="I45" s="69">
        <f>'Import '!H14/'Exp Mundiales'!H14</f>
        <v>5.6781454720410498E-4</v>
      </c>
      <c r="J45" s="69">
        <f>'Import '!I14/'Exp Mundiales'!I14</f>
        <v>5.7475005314431898E-4</v>
      </c>
      <c r="K45" s="69">
        <f>'Import '!J14/'Exp Mundiales'!J14</f>
        <v>2.1913139833636328E-4</v>
      </c>
      <c r="L45" s="69">
        <f>'Import '!K14/'Exp Mundiales'!K14</f>
        <v>6.4818549557257659E-4</v>
      </c>
    </row>
    <row r="46" spans="2:12" x14ac:dyDescent="0.25">
      <c r="B46" s="9">
        <v>2008</v>
      </c>
      <c r="C46" s="69">
        <f>'Import '!B15/'Exp Mundiales'!B15</f>
        <v>4.4449986524284952E-5</v>
      </c>
      <c r="D46" s="69">
        <f>'Import '!C15/'Exp Mundiales'!C15</f>
        <v>4.1814571693730241E-4</v>
      </c>
      <c r="E46" s="69">
        <f>'Import '!D15/'Exp Mundiales'!D15</f>
        <v>1.9447874761571547E-4</v>
      </c>
      <c r="F46" s="69">
        <f>'Import '!E15/'Exp Mundiales'!E15</f>
        <v>1.5091668824350092E-4</v>
      </c>
      <c r="G46" s="69">
        <f>'Import '!F15/'Exp Mundiales'!F15</f>
        <v>2.8443732982782392E-4</v>
      </c>
      <c r="H46" s="69">
        <f>'Import '!G15/'Exp Mundiales'!G15</f>
        <v>2.2911745442963968E-4</v>
      </c>
      <c r="I46" s="69">
        <f>'Import '!H15/'Exp Mundiales'!H15</f>
        <v>5.7689723876133085E-4</v>
      </c>
      <c r="J46" s="69">
        <f>'Import '!I15/'Exp Mundiales'!I15</f>
        <v>5.5936490257830454E-4</v>
      </c>
      <c r="K46" s="69">
        <f>'Import '!J15/'Exp Mundiales'!J15</f>
        <v>2.7256796610883907E-4</v>
      </c>
      <c r="L46" s="69">
        <f>'Import '!K15/'Exp Mundiales'!K15</f>
        <v>1.3751210564481669E-3</v>
      </c>
    </row>
    <row r="47" spans="2:12" x14ac:dyDescent="0.25">
      <c r="B47" s="9">
        <v>2009</v>
      </c>
      <c r="C47" s="69">
        <f>'Import '!B16/'Exp Mundiales'!B16</f>
        <v>3.4756464179016917E-5</v>
      </c>
      <c r="D47" s="69">
        <f>'Import '!C16/'Exp Mundiales'!C16</f>
        <v>3.9801831154344164E-4</v>
      </c>
      <c r="E47" s="69">
        <f>'Import '!D16/'Exp Mundiales'!D16</f>
        <v>2.2792194371815746E-4</v>
      </c>
      <c r="F47" s="69">
        <f>'Import '!E16/'Exp Mundiales'!E16</f>
        <v>1.4332164093368852E-4</v>
      </c>
      <c r="G47" s="69">
        <f>'Import '!F16/'Exp Mundiales'!F16</f>
        <v>2.8746996627950589E-4</v>
      </c>
      <c r="H47" s="69">
        <f>'Import '!G16/'Exp Mundiales'!G16</f>
        <v>2.5051208439994882E-4</v>
      </c>
      <c r="I47" s="69">
        <f>'Import '!H16/'Exp Mundiales'!H16</f>
        <v>7.1484060981424978E-4</v>
      </c>
      <c r="J47" s="69">
        <f>'Import '!I16/'Exp Mundiales'!I16</f>
        <v>6.3761247985263286E-4</v>
      </c>
      <c r="K47" s="69">
        <f>'Import '!J16/'Exp Mundiales'!J16</f>
        <v>2.0781645697442371E-4</v>
      </c>
      <c r="L47" s="69">
        <f>'Import '!K16/'Exp Mundiales'!K16</f>
        <v>2.2569219313474669E-3</v>
      </c>
    </row>
    <row r="48" spans="2:12" x14ac:dyDescent="0.25">
      <c r="B48" s="9">
        <v>2010</v>
      </c>
      <c r="C48" s="69">
        <f>'Import '!B17/'Exp Mundiales'!B17</f>
        <v>3.2451525227281275E-5</v>
      </c>
      <c r="D48" s="69">
        <f>'Import '!C17/'Exp Mundiales'!C17</f>
        <v>3.9429393017067463E-4</v>
      </c>
      <c r="E48" s="69">
        <f>'Import '!D17/'Exp Mundiales'!D17</f>
        <v>1.8451323267754916E-4</v>
      </c>
      <c r="F48" s="69">
        <f>'Import '!E17/'Exp Mundiales'!E17</f>
        <v>1.267617701132905E-4</v>
      </c>
      <c r="G48" s="69">
        <f>'Import '!F17/'Exp Mundiales'!F17</f>
        <v>3.0911486294124638E-4</v>
      </c>
      <c r="H48" s="69">
        <f>'Import '!G17/'Exp Mundiales'!G17</f>
        <v>2.7759600406765888E-4</v>
      </c>
      <c r="I48" s="69">
        <f>'Import '!H17/'Exp Mundiales'!H17</f>
        <v>6.5147889868786765E-4</v>
      </c>
      <c r="J48" s="69">
        <f>'Import '!I17/'Exp Mundiales'!I17</f>
        <v>5.8018025073919223E-4</v>
      </c>
      <c r="K48" s="69">
        <f>'Import '!J17/'Exp Mundiales'!J17</f>
        <v>2.4218958842026907E-4</v>
      </c>
      <c r="L48" s="69">
        <f>'Import '!K17/'Exp Mundiales'!K17</f>
        <v>1.9500924563655953E-3</v>
      </c>
    </row>
    <row r="49" spans="2:19" x14ac:dyDescent="0.25">
      <c r="B49" s="9">
        <v>2011</v>
      </c>
      <c r="C49" s="69">
        <f>'Import '!B18/'Exp Mundiales'!B18</f>
        <v>3.0838404626516726E-5</v>
      </c>
      <c r="D49" s="69">
        <f>'Import '!C18/'Exp Mundiales'!C18</f>
        <v>4.1551385291172335E-4</v>
      </c>
      <c r="E49" s="69">
        <f>'Import '!D18/'Exp Mundiales'!D18</f>
        <v>1.8893322220157237E-4</v>
      </c>
      <c r="F49" s="69">
        <f>'Import '!E18/'Exp Mundiales'!E18</f>
        <v>1.4600674452875666E-4</v>
      </c>
      <c r="G49" s="69">
        <f>'Import '!F18/'Exp Mundiales'!F18</f>
        <v>3.2115221763564275E-4</v>
      </c>
      <c r="H49" s="69">
        <f>'Import '!G18/'Exp Mundiales'!G18</f>
        <v>3.8699767208208804E-4</v>
      </c>
      <c r="I49" s="69">
        <f>'Import '!H18/'Exp Mundiales'!H18</f>
        <v>6.6929789312589628E-4</v>
      </c>
      <c r="J49" s="69">
        <f>'Import '!I18/'Exp Mundiales'!I18</f>
        <v>6.8085815982946434E-4</v>
      </c>
      <c r="K49" s="69">
        <f>'Import '!J18/'Exp Mundiales'!J18</f>
        <v>2.2668309651803227E-4</v>
      </c>
      <c r="L49" s="69">
        <f>'Import '!K18/'Exp Mundiales'!K18</f>
        <v>2.4725004119307897E-3</v>
      </c>
    </row>
    <row r="50" spans="2:19" x14ac:dyDescent="0.25">
      <c r="B50" s="9">
        <v>2012</v>
      </c>
      <c r="C50" s="69">
        <f>'Import '!B19/'Exp Mundiales'!B19</f>
        <v>3.4494528577302837E-5</v>
      </c>
      <c r="D50" s="69">
        <f>'Import '!C19/'Exp Mundiales'!C19</f>
        <v>4.5572819068777533E-4</v>
      </c>
      <c r="E50" s="69">
        <f>'Import '!D19/'Exp Mundiales'!D19</f>
        <v>2.234933895205295E-4</v>
      </c>
      <c r="F50" s="69">
        <f>'Import '!E19/'Exp Mundiales'!E19</f>
        <v>1.3406065194021625E-4</v>
      </c>
      <c r="G50" s="69">
        <f>'Import '!F19/'Exp Mundiales'!F19</f>
        <v>3.7459528589734863E-4</v>
      </c>
      <c r="H50" s="69">
        <f>'Import '!G19/'Exp Mundiales'!G19</f>
        <v>3.5015579898395636E-4</v>
      </c>
      <c r="I50" s="69">
        <f>'Import '!H19/'Exp Mundiales'!H19</f>
        <v>7.4886660777863628E-4</v>
      </c>
      <c r="J50" s="69">
        <f>'Import '!I19/'Exp Mundiales'!I19</f>
        <v>7.460075627574984E-4</v>
      </c>
      <c r="K50" s="69">
        <f>'Import '!J19/'Exp Mundiales'!J19</f>
        <v>2.0108872012946564E-4</v>
      </c>
      <c r="L50" s="69">
        <f>'Import '!K19/'Exp Mundiales'!K19</f>
        <v>1.8479459333175931E-3</v>
      </c>
    </row>
    <row r="51" spans="2:19" x14ac:dyDescent="0.25">
      <c r="B51" s="9">
        <v>2013</v>
      </c>
      <c r="C51" s="69">
        <f>'Import '!B20/'Exp Mundiales'!B20</f>
        <v>3.8516619656025061E-5</v>
      </c>
      <c r="D51" s="69">
        <f>'Import '!C20/'Exp Mundiales'!C20</f>
        <v>4.6452413997979155E-4</v>
      </c>
      <c r="E51" s="69">
        <f>'Import '!D20/'Exp Mundiales'!D20</f>
        <v>2.323055915242519E-4</v>
      </c>
      <c r="F51" s="69">
        <f>'Import '!E20/'Exp Mundiales'!E20</f>
        <v>1.3393974735454952E-4</v>
      </c>
      <c r="G51" s="69">
        <f>'Import '!F20/'Exp Mundiales'!F20</f>
        <v>4.096789532077674E-4</v>
      </c>
      <c r="H51" s="69">
        <f>'Import '!G20/'Exp Mundiales'!G20</f>
        <v>3.5066195705283341E-4</v>
      </c>
      <c r="I51" s="69">
        <f>'Import '!H20/'Exp Mundiales'!H20</f>
        <v>6.8381946088038367E-4</v>
      </c>
      <c r="J51" s="69">
        <f>'Import '!I20/'Exp Mundiales'!I20</f>
        <v>7.4071338894551061E-4</v>
      </c>
      <c r="K51" s="69">
        <f>'Import '!J20/'Exp Mundiales'!J20</f>
        <v>2.3801655316640406E-4</v>
      </c>
      <c r="L51" s="69">
        <f>'Import '!K20/'Exp Mundiales'!K20</f>
        <v>2.2004310860771169E-3</v>
      </c>
    </row>
    <row r="52" spans="2:19" x14ac:dyDescent="0.25">
      <c r="B52" s="9">
        <v>2014</v>
      </c>
      <c r="C52" s="69">
        <f>'Import '!B21/'Exp Mundiales'!B21</f>
        <v>5.1213806028886098E-5</v>
      </c>
      <c r="D52" s="69">
        <f>'Import '!C21/'Exp Mundiales'!C21</f>
        <v>5.1955641235162811E-4</v>
      </c>
      <c r="E52" s="69">
        <f>'Import '!D21/'Exp Mundiales'!D21</f>
        <v>2.1165714808233242E-4</v>
      </c>
      <c r="F52" s="69">
        <f>'Import '!E21/'Exp Mundiales'!E21</f>
        <v>1.3814299931905321E-4</v>
      </c>
      <c r="G52" s="69">
        <f>'Import '!F21/'Exp Mundiales'!F21</f>
        <v>4.0365249666767173E-4</v>
      </c>
      <c r="H52" s="69">
        <f>'Import '!G21/'Exp Mundiales'!G21</f>
        <v>3.4664079479216448E-4</v>
      </c>
      <c r="I52" s="69">
        <f>'Import '!H21/'Exp Mundiales'!H21</f>
        <v>6.763712963656133E-4</v>
      </c>
      <c r="J52" s="69">
        <f>'Import '!I21/'Exp Mundiales'!I21</f>
        <v>7.0905108631213218E-4</v>
      </c>
      <c r="K52" s="69">
        <f>'Import '!J21/'Exp Mundiales'!J21</f>
        <v>2.1608616832178996E-4</v>
      </c>
      <c r="L52" s="69">
        <f>'Import '!K21/'Exp Mundiales'!K21</f>
        <v>2.8353099382512656E-3</v>
      </c>
    </row>
    <row r="53" spans="2:19" x14ac:dyDescent="0.25">
      <c r="B53" s="10">
        <v>2015</v>
      </c>
      <c r="C53" s="69">
        <f>'Import '!B22/'Exp Mundiales'!B22</f>
        <v>7.5653575824032406E-5</v>
      </c>
      <c r="D53" s="69">
        <f>'Import '!C22/'Exp Mundiales'!C22</f>
        <v>5.1347725643869832E-4</v>
      </c>
      <c r="E53" s="69">
        <f>'Import '!D22/'Exp Mundiales'!D22</f>
        <v>3.3896211674620829E-4</v>
      </c>
      <c r="F53" s="69">
        <f>'Import '!E22/'Exp Mundiales'!E22</f>
        <v>1.2821688772014694E-4</v>
      </c>
      <c r="G53" s="69">
        <f>'Import '!F22/'Exp Mundiales'!F22</f>
        <v>3.6515424319605343E-4</v>
      </c>
      <c r="H53" s="69">
        <f>'Import '!G22/'Exp Mundiales'!G22</f>
        <v>3.345105433764255E-4</v>
      </c>
      <c r="I53" s="69">
        <f>'Import '!H22/'Exp Mundiales'!H22</f>
        <v>7.6324358897551727E-4</v>
      </c>
      <c r="J53" s="69">
        <f>'Import '!I22/'Exp Mundiales'!I22</f>
        <v>7.485415498844466E-4</v>
      </c>
      <c r="K53" s="69">
        <f>'Import '!J22/'Exp Mundiales'!J22</f>
        <v>1.920348762297919E-4</v>
      </c>
      <c r="L53" s="69">
        <f>'Import '!K22/'Exp Mundiales'!K22</f>
        <v>2.6171996026057298E-3</v>
      </c>
    </row>
    <row r="54" spans="2:19" x14ac:dyDescent="0.25">
      <c r="B54" t="s">
        <v>38</v>
      </c>
    </row>
    <row r="56" spans="2:19" x14ac:dyDescent="0.25">
      <c r="B56" s="7"/>
    </row>
    <row r="58" spans="2:19" ht="15.75" x14ac:dyDescent="0.25">
      <c r="B58" s="107" t="s">
        <v>250</v>
      </c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N58" s="7" t="s">
        <v>32</v>
      </c>
      <c r="Q58" s="1"/>
      <c r="R58" t="s">
        <v>3</v>
      </c>
      <c r="S58" s="7" t="s">
        <v>33</v>
      </c>
    </row>
    <row r="59" spans="2:19" ht="75" x14ac:dyDescent="0.25">
      <c r="B59" s="11" t="s">
        <v>0</v>
      </c>
      <c r="C59" s="13" t="s">
        <v>157</v>
      </c>
      <c r="D59" s="13" t="s">
        <v>148</v>
      </c>
      <c r="E59" s="13" t="s">
        <v>149</v>
      </c>
      <c r="F59" s="13" t="s">
        <v>150</v>
      </c>
      <c r="G59" s="13" t="s">
        <v>151</v>
      </c>
      <c r="H59" s="13" t="s">
        <v>152</v>
      </c>
      <c r="I59" s="13" t="s">
        <v>153</v>
      </c>
      <c r="J59" s="13" t="s">
        <v>154</v>
      </c>
      <c r="K59" s="75" t="s">
        <v>155</v>
      </c>
      <c r="L59" s="75" t="s">
        <v>156</v>
      </c>
    </row>
    <row r="60" spans="2:19" x14ac:dyDescent="0.25">
      <c r="B60" s="9">
        <v>1995</v>
      </c>
      <c r="C60" s="8">
        <f>'Apertura '!B109/'Exp Mundiales'!B2</f>
        <v>2.9351544682676349E-3</v>
      </c>
      <c r="D60" s="8">
        <f>'Apertura '!C109/'Exp Mundiales'!C2</f>
        <v>4.7265702447225373E-4</v>
      </c>
      <c r="E60" s="8">
        <f>'Apertura '!D109/'Exp Mundiales'!D2</f>
        <v>1.1027900610338572E-3</v>
      </c>
      <c r="F60" s="8">
        <f>'Apertura '!E109/'Exp Mundiales'!E2</f>
        <v>4.6721027894985011E-4</v>
      </c>
      <c r="G60" s="8">
        <f>'Apertura '!F109/'Exp Mundiales'!F2</f>
        <v>4.9218324331546011E-4</v>
      </c>
      <c r="H60" s="8">
        <f>'Apertura '!G109/'Exp Mundiales'!G2</f>
        <v>2.6654190742935331E-4</v>
      </c>
      <c r="I60" s="8">
        <f>'Apertura '!H109/'Exp Mundiales'!H2</f>
        <v>1.1820351921766428E-3</v>
      </c>
      <c r="J60" s="8">
        <f>'Apertura '!I109/'Exp Mundiales'!I2</f>
        <v>9.8254989133468389E-4</v>
      </c>
      <c r="K60" s="8">
        <f>'Apertura '!J109/'Exp Mundiales'!J2</f>
        <v>5.4166408808998428E-4</v>
      </c>
      <c r="L60" s="8">
        <f>'Apertura '!K109/'Exp Mundiales'!K2</f>
        <v>8.980918552369268E-4</v>
      </c>
    </row>
    <row r="61" spans="2:19" x14ac:dyDescent="0.25">
      <c r="B61" s="9">
        <v>1996</v>
      </c>
      <c r="C61" s="8">
        <f>'Apertura '!B110/'Exp Mundiales'!B3</f>
        <v>2.7131317560237806E-3</v>
      </c>
      <c r="D61" s="8">
        <f>'Apertura '!C110/'Exp Mundiales'!C3</f>
        <v>4.4608426694901418E-4</v>
      </c>
      <c r="E61" s="8">
        <f>'Apertura '!D110/'Exp Mundiales'!D3</f>
        <v>9.1597413041395292E-4</v>
      </c>
      <c r="F61" s="8">
        <f>'Apertura '!E110/'Exp Mundiales'!E3</f>
        <v>4.0117963212207136E-4</v>
      </c>
      <c r="G61" s="8">
        <f>'Apertura '!F110/'Exp Mundiales'!F3</f>
        <v>5.1330488956929433E-4</v>
      </c>
      <c r="H61" s="8">
        <f>'Apertura '!G110/'Exp Mundiales'!G3</f>
        <v>1.9547620466106436E-4</v>
      </c>
      <c r="I61" s="8">
        <f>'Apertura '!H110/'Exp Mundiales'!H3</f>
        <v>1.1479739729816662E-3</v>
      </c>
      <c r="J61" s="8">
        <f>'Apertura '!I110/'Exp Mundiales'!I3</f>
        <v>1.0420223555553411E-3</v>
      </c>
      <c r="K61" s="8">
        <f>'Apertura '!J110/'Exp Mundiales'!J3</f>
        <v>5.2703400654066505E-4</v>
      </c>
      <c r="L61" s="8">
        <f>'Apertura '!K110/'Exp Mundiales'!K3</f>
        <v>8.9911230460519467E-4</v>
      </c>
    </row>
    <row r="62" spans="2:19" x14ac:dyDescent="0.25">
      <c r="B62" s="9">
        <v>1997</v>
      </c>
      <c r="C62" s="8">
        <f>'Apertura '!B111/'Exp Mundiales'!B4</f>
        <v>3.1382993117376932E-3</v>
      </c>
      <c r="D62" s="8">
        <f>'Apertura '!C111/'Exp Mundiales'!C4</f>
        <v>5.7395007957975136E-4</v>
      </c>
      <c r="E62" s="8">
        <f>'Apertura '!D111/'Exp Mundiales'!D4</f>
        <v>8.2857639496889659E-4</v>
      </c>
      <c r="F62" s="8">
        <f>'Apertura '!E111/'Exp Mundiales'!E4</f>
        <v>3.6307698408139031E-4</v>
      </c>
      <c r="G62" s="8">
        <f>'Apertura '!F111/'Exp Mundiales'!F4</f>
        <v>4.9434153974066549E-4</v>
      </c>
      <c r="H62" s="8">
        <f>'Apertura '!G111/'Exp Mundiales'!G4</f>
        <v>2.0636647414697205E-4</v>
      </c>
      <c r="I62" s="8">
        <f>'Apertura '!H111/'Exp Mundiales'!H4</f>
        <v>1.1014401609883752E-3</v>
      </c>
      <c r="J62" s="8">
        <f>'Apertura '!I111/'Exp Mundiales'!I4</f>
        <v>8.202118088184437E-4</v>
      </c>
      <c r="K62" s="8">
        <f>'Apertura '!J111/'Exp Mundiales'!J4</f>
        <v>5.3621540813403952E-4</v>
      </c>
      <c r="L62" s="8">
        <f>'Apertura '!K111/'Exp Mundiales'!K4</f>
        <v>1.3110633429659242E-3</v>
      </c>
    </row>
    <row r="63" spans="2:19" x14ac:dyDescent="0.25">
      <c r="B63" s="9">
        <v>1998</v>
      </c>
      <c r="C63" s="8">
        <f>'Apertura '!B112/'Exp Mundiales'!B5</f>
        <v>3.4948799259310053E-3</v>
      </c>
      <c r="D63" s="8">
        <f>'Apertura '!C112/'Exp Mundiales'!C5</f>
        <v>6.6657894815228382E-4</v>
      </c>
      <c r="E63" s="8">
        <f>'Apertura '!D112/'Exp Mundiales'!D5</f>
        <v>1.027429570521336E-3</v>
      </c>
      <c r="F63" s="8">
        <f>'Apertura '!E112/'Exp Mundiales'!E5</f>
        <v>3.7039792614723552E-4</v>
      </c>
      <c r="G63" s="8">
        <f>'Apertura '!F112/'Exp Mundiales'!F5</f>
        <v>4.1832853698359239E-4</v>
      </c>
      <c r="H63" s="8">
        <f>'Apertura '!G112/'Exp Mundiales'!G5</f>
        <v>1.5287367989989882E-4</v>
      </c>
      <c r="I63" s="8">
        <f>'Apertura '!H112/'Exp Mundiales'!H5</f>
        <v>1.0542483742437239E-3</v>
      </c>
      <c r="J63" s="8">
        <f>'Apertura '!I112/'Exp Mundiales'!I5</f>
        <v>8.1729874285607455E-4</v>
      </c>
      <c r="K63" s="8">
        <f>'Apertura '!J112/'Exp Mundiales'!J5</f>
        <v>6.3927140893169836E-4</v>
      </c>
      <c r="L63" s="8">
        <f>'Apertura '!K112/'Exp Mundiales'!K5</f>
        <v>1.3953769028403214E-3</v>
      </c>
    </row>
    <row r="64" spans="2:19" x14ac:dyDescent="0.25">
      <c r="B64" s="9">
        <v>1999</v>
      </c>
      <c r="C64" s="8">
        <f>'Apertura '!B113/'Exp Mundiales'!B6</f>
        <v>2.4272368636065545E-3</v>
      </c>
      <c r="D64" s="8">
        <f>'Apertura '!C113/'Exp Mundiales'!C6</f>
        <v>5.8692533586803919E-4</v>
      </c>
      <c r="E64" s="8">
        <f>'Apertura '!D113/'Exp Mundiales'!D6</f>
        <v>6.435005660652939E-4</v>
      </c>
      <c r="F64" s="8">
        <f>'Apertura '!E113/'Exp Mundiales'!E6</f>
        <v>3.183212457179494E-4</v>
      </c>
      <c r="G64" s="8">
        <f>'Apertura '!F113/'Exp Mundiales'!F6</f>
        <v>2.9675771783650181E-4</v>
      </c>
      <c r="H64" s="8">
        <f>'Apertura '!G113/'Exp Mundiales'!G6</f>
        <v>8.1942977251009386E-5</v>
      </c>
      <c r="I64" s="8">
        <f>'Apertura '!H113/'Exp Mundiales'!H6</f>
        <v>1.0185521844395414E-3</v>
      </c>
      <c r="J64" s="8">
        <f>'Apertura '!I113/'Exp Mundiales'!I6</f>
        <v>5.2107193098900671E-4</v>
      </c>
      <c r="K64" s="8">
        <f>'Apertura '!J113/'Exp Mundiales'!J6</f>
        <v>2.8585506638092225E-4</v>
      </c>
      <c r="L64" s="8">
        <f>'Apertura '!K113/'Exp Mundiales'!K6</f>
        <v>9.0142589083212104E-4</v>
      </c>
      <c r="M64" s="23"/>
    </row>
    <row r="65" spans="2:12" x14ac:dyDescent="0.25">
      <c r="B65" s="9">
        <v>2000</v>
      </c>
      <c r="C65" s="8">
        <f>'Apertura '!B114/'Exp Mundiales'!B7</f>
        <v>1.7459842067177119E-3</v>
      </c>
      <c r="D65" s="8">
        <f>'Apertura '!C114/'Exp Mundiales'!C7</f>
        <v>5.8972338270200312E-4</v>
      </c>
      <c r="E65" s="8">
        <f>'Apertura '!D114/'Exp Mundiales'!D7</f>
        <v>5.2663526576875489E-4</v>
      </c>
      <c r="F65" s="8">
        <f>'Apertura '!E114/'Exp Mundiales'!E7</f>
        <v>3.5884536685119493E-4</v>
      </c>
      <c r="G65" s="8">
        <f>'Apertura '!F114/'Exp Mundiales'!F7</f>
        <v>3.0660929946282596E-4</v>
      </c>
      <c r="H65" s="8">
        <f>'Apertura '!G114/'Exp Mundiales'!G7</f>
        <v>9.9114096306377776E-5</v>
      </c>
      <c r="I65" s="8">
        <f>'Apertura '!H114/'Exp Mundiales'!H7</f>
        <v>1.1047782847343425E-3</v>
      </c>
      <c r="J65" s="8">
        <f>'Apertura '!I114/'Exp Mundiales'!I7</f>
        <v>4.0440123267378571E-4</v>
      </c>
      <c r="K65" s="8">
        <f>'Apertura '!J114/'Exp Mundiales'!J7</f>
        <v>1.3142814324319736E-4</v>
      </c>
      <c r="L65" s="8">
        <f>'Apertura '!K114/'Exp Mundiales'!K7</f>
        <v>1.0721191294556171E-3</v>
      </c>
    </row>
    <row r="66" spans="2:12" x14ac:dyDescent="0.25">
      <c r="B66" s="9">
        <v>2001</v>
      </c>
      <c r="C66" s="8">
        <f>'Apertura '!B115/'Exp Mundiales'!B8</f>
        <v>1.73479753183936E-3</v>
      </c>
      <c r="D66" s="8">
        <f>'Apertura '!C115/'Exp Mundiales'!C8</f>
        <v>5.5594377171600689E-4</v>
      </c>
      <c r="E66" s="8">
        <f>'Apertura '!D115/'Exp Mundiales'!D8</f>
        <v>5.1042248638549163E-4</v>
      </c>
      <c r="F66" s="8">
        <f>'Apertura '!E115/'Exp Mundiales'!E8</f>
        <v>3.8339313131701829E-4</v>
      </c>
      <c r="G66" s="8">
        <f>'Apertura '!F115/'Exp Mundiales'!F8</f>
        <v>3.2999185501490362E-4</v>
      </c>
      <c r="H66" s="8">
        <f>'Apertura '!G115/'Exp Mundiales'!G8</f>
        <v>1.166113067684315E-4</v>
      </c>
      <c r="I66" s="8">
        <f>'Apertura '!H115/'Exp Mundiales'!H8</f>
        <v>1.2052808374057812E-3</v>
      </c>
      <c r="J66" s="8">
        <f>'Apertura '!I115/'Exp Mundiales'!I8</f>
        <v>5.8493254064411035E-4</v>
      </c>
      <c r="K66" s="8">
        <f>'Apertura '!J115/'Exp Mundiales'!J8</f>
        <v>1.7623381133321145E-4</v>
      </c>
      <c r="L66" s="8">
        <f>'Apertura '!K115/'Exp Mundiales'!K8</f>
        <v>1.0658355323245568E-3</v>
      </c>
    </row>
    <row r="67" spans="2:12" x14ac:dyDescent="0.25">
      <c r="B67" s="9">
        <v>2002</v>
      </c>
      <c r="C67" s="8">
        <f>'Apertura '!B116/'Exp Mundiales'!B9</f>
        <v>1.5430243541475919E-3</v>
      </c>
      <c r="D67" s="8">
        <f>'Apertura '!C116/'Exp Mundiales'!C9</f>
        <v>5.2798536720261393E-4</v>
      </c>
      <c r="E67" s="8">
        <f>'Apertura '!D116/'Exp Mundiales'!D9</f>
        <v>4.6363708722524984E-4</v>
      </c>
      <c r="F67" s="8">
        <f>'Apertura '!E116/'Exp Mundiales'!E9</f>
        <v>3.3950377146009335E-4</v>
      </c>
      <c r="G67" s="8">
        <f>'Apertura '!F116/'Exp Mundiales'!F9</f>
        <v>2.8540872592935917E-4</v>
      </c>
      <c r="H67" s="8">
        <f>'Apertura '!G116/'Exp Mundiales'!G9</f>
        <v>1.2374270423468682E-4</v>
      </c>
      <c r="I67" s="8">
        <f>'Apertura '!H116/'Exp Mundiales'!H9</f>
        <v>1.1642749838671419E-3</v>
      </c>
      <c r="J67" s="8">
        <f>'Apertura '!I116/'Exp Mundiales'!I9</f>
        <v>4.3640503018770895E-4</v>
      </c>
      <c r="K67" s="8">
        <f>'Apertura '!J116/'Exp Mundiales'!J9</f>
        <v>1.3284214885086578E-4</v>
      </c>
      <c r="L67" s="8">
        <f>'Apertura '!K116/'Exp Mundiales'!K9</f>
        <v>6.7127851153490784E-4</v>
      </c>
    </row>
    <row r="68" spans="2:12" x14ac:dyDescent="0.25">
      <c r="B68" s="9">
        <v>2003</v>
      </c>
      <c r="C68" s="8">
        <f>'Apertura '!B117/'Exp Mundiales'!B10</f>
        <v>1.4588812884665534E-3</v>
      </c>
      <c r="D68" s="8">
        <f>'Apertura '!C117/'Exp Mundiales'!C10</f>
        <v>5.0581155570534155E-4</v>
      </c>
      <c r="E68" s="8">
        <f>'Apertura '!D117/'Exp Mundiales'!D10</f>
        <v>4.034276940244322E-4</v>
      </c>
      <c r="F68" s="8">
        <f>'Apertura '!E117/'Exp Mundiales'!E10</f>
        <v>3.0490380821660793E-4</v>
      </c>
      <c r="G68" s="8">
        <f>'Apertura '!F117/'Exp Mundiales'!F10</f>
        <v>2.8517639647471308E-4</v>
      </c>
      <c r="H68" s="8">
        <f>'Apertura '!G117/'Exp Mundiales'!G10</f>
        <v>8.9856692677042082E-5</v>
      </c>
      <c r="I68" s="8">
        <f>'Apertura '!H117/'Exp Mundiales'!H10</f>
        <v>1.1445346045949939E-3</v>
      </c>
      <c r="J68" s="8">
        <f>'Apertura '!I117/'Exp Mundiales'!I10</f>
        <v>4.5929429107253848E-4</v>
      </c>
      <c r="K68" s="8">
        <f>'Apertura '!J117/'Exp Mundiales'!J10</f>
        <v>1.7763197871738495E-4</v>
      </c>
      <c r="L68" s="8">
        <f>'Apertura '!K117/'Exp Mundiales'!K10</f>
        <v>8.9022225307316808E-4</v>
      </c>
    </row>
    <row r="69" spans="2:12" x14ac:dyDescent="0.25">
      <c r="B69" s="9">
        <v>2004</v>
      </c>
      <c r="C69" s="8">
        <f>'Apertura '!B118/'Exp Mundiales'!B11</f>
        <v>1.3217109379514611E-3</v>
      </c>
      <c r="D69" s="8">
        <f>'Apertura '!C118/'Exp Mundiales'!C11</f>
        <v>5.5956034682617917E-4</v>
      </c>
      <c r="E69" s="8">
        <f>'Apertura '!D118/'Exp Mundiales'!D11</f>
        <v>3.9096396277851E-4</v>
      </c>
      <c r="F69" s="8">
        <f>'Apertura '!E118/'Exp Mundiales'!E11</f>
        <v>2.7336022921375344E-4</v>
      </c>
      <c r="G69" s="8">
        <f>'Apertura '!F118/'Exp Mundiales'!F11</f>
        <v>2.6639699879028286E-4</v>
      </c>
      <c r="H69" s="8">
        <f>'Apertura '!G118/'Exp Mundiales'!G11</f>
        <v>1.4073061860205593E-4</v>
      </c>
      <c r="I69" s="8">
        <f>'Apertura '!H118/'Exp Mundiales'!H11</f>
        <v>1.1018529374234164E-3</v>
      </c>
      <c r="J69" s="8">
        <f>'Apertura '!I118/'Exp Mundiales'!I11</f>
        <v>4.3096049681391068E-4</v>
      </c>
      <c r="K69" s="8">
        <f>'Apertura '!J118/'Exp Mundiales'!J11</f>
        <v>1.739192668261254E-4</v>
      </c>
      <c r="L69" s="8">
        <f>'Apertura '!K118/'Exp Mundiales'!K11</f>
        <v>5.5902546889462907E-4</v>
      </c>
    </row>
    <row r="70" spans="2:12" x14ac:dyDescent="0.25">
      <c r="B70" s="9">
        <v>2005</v>
      </c>
      <c r="C70" s="8">
        <f>'Apertura '!B119/'Exp Mundiales'!B12</f>
        <v>1.3174029311049831E-3</v>
      </c>
      <c r="D70" s="8">
        <f>'Apertura '!C119/'Exp Mundiales'!C12</f>
        <v>6.154786554796774E-4</v>
      </c>
      <c r="E70" s="8">
        <f>'Apertura '!D119/'Exp Mundiales'!D12</f>
        <v>3.6634800029468508E-4</v>
      </c>
      <c r="F70" s="8">
        <f>'Apertura '!E119/'Exp Mundiales'!E12</f>
        <v>2.3390337181100219E-4</v>
      </c>
      <c r="G70" s="8">
        <f>'Apertura '!F119/'Exp Mundiales'!F12</f>
        <v>3.1407494058496692E-4</v>
      </c>
      <c r="H70" s="8">
        <f>'Apertura '!G119/'Exp Mundiales'!G12</f>
        <v>1.2995605296114583E-4</v>
      </c>
      <c r="I70" s="8">
        <f>'Apertura '!H119/'Exp Mundiales'!H12</f>
        <v>1.0405965598667345E-3</v>
      </c>
      <c r="J70" s="8">
        <f>'Apertura '!I119/'Exp Mundiales'!I12</f>
        <v>4.3290313658587455E-4</v>
      </c>
      <c r="K70" s="8">
        <f>'Apertura '!J119/'Exp Mundiales'!J12</f>
        <v>3.3511208748907885E-4</v>
      </c>
      <c r="L70" s="8">
        <f>'Apertura '!K119/'Exp Mundiales'!K12</f>
        <v>4.9782771144095135E-4</v>
      </c>
    </row>
    <row r="71" spans="2:12" x14ac:dyDescent="0.25">
      <c r="B71" s="9">
        <v>2006</v>
      </c>
      <c r="C71" s="8">
        <f>'Apertura '!B120/'Exp Mundiales'!B13</f>
        <v>1.2418500975518076E-3</v>
      </c>
      <c r="D71" s="8">
        <f>'Apertura '!C120/'Exp Mundiales'!C13</f>
        <v>6.3568645232786787E-4</v>
      </c>
      <c r="E71" s="8">
        <f>'Apertura '!D120/'Exp Mundiales'!D13</f>
        <v>4.4748324389892329E-4</v>
      </c>
      <c r="F71" s="8">
        <f>'Apertura '!E120/'Exp Mundiales'!E13</f>
        <v>2.5731723657847222E-4</v>
      </c>
      <c r="G71" s="8">
        <f>'Apertura '!F120/'Exp Mundiales'!F13</f>
        <v>2.9836167793559251E-4</v>
      </c>
      <c r="H71" s="8">
        <f>'Apertura '!G120/'Exp Mundiales'!G13</f>
        <v>1.5576501317926243E-4</v>
      </c>
      <c r="I71" s="8">
        <f>'Apertura '!H120/'Exp Mundiales'!H13</f>
        <v>1.2083309975228088E-3</v>
      </c>
      <c r="J71" s="8">
        <f>'Apertura '!I120/'Exp Mundiales'!I13</f>
        <v>4.7753887922177601E-4</v>
      </c>
      <c r="K71" s="8">
        <f>'Apertura '!J120/'Exp Mundiales'!J13</f>
        <v>2.5644124725299227E-4</v>
      </c>
      <c r="L71" s="8">
        <f>'Apertura '!K120/'Exp Mundiales'!K13</f>
        <v>7.4976815962959193E-4</v>
      </c>
    </row>
    <row r="72" spans="2:12" x14ac:dyDescent="0.25">
      <c r="B72" s="9">
        <v>2007</v>
      </c>
      <c r="C72" s="8">
        <f>'Apertura '!B121/'Exp Mundiales'!B14</f>
        <v>1.3325880016315764E-3</v>
      </c>
      <c r="D72" s="8">
        <f>'Apertura '!C121/'Exp Mundiales'!C14</f>
        <v>7.6639657018461288E-4</v>
      </c>
      <c r="E72" s="8">
        <f>'Apertura '!D121/'Exp Mundiales'!D14</f>
        <v>3.9093210784758522E-4</v>
      </c>
      <c r="F72" s="8">
        <f>'Apertura '!E121/'Exp Mundiales'!E14</f>
        <v>2.7550940440368595E-4</v>
      </c>
      <c r="G72" s="8">
        <f>'Apertura '!F121/'Exp Mundiales'!F14</f>
        <v>3.0897666248562677E-4</v>
      </c>
      <c r="H72" s="8">
        <f>'Apertura '!G121/'Exp Mundiales'!G14</f>
        <v>1.9537653614086907E-4</v>
      </c>
      <c r="I72" s="8">
        <f>'Apertura '!H121/'Exp Mundiales'!H14</f>
        <v>1.3415571181249445E-3</v>
      </c>
      <c r="J72" s="8">
        <f>'Apertura '!I121/'Exp Mundiales'!I14</f>
        <v>5.9260407039399808E-4</v>
      </c>
      <c r="K72" s="8">
        <f>'Apertura '!J121/'Exp Mundiales'!J14</f>
        <v>2.1986950805208264E-4</v>
      </c>
      <c r="L72" s="8">
        <f>'Apertura '!K121/'Exp Mundiales'!K14</f>
        <v>6.5346145570968866E-4</v>
      </c>
    </row>
    <row r="73" spans="2:12" x14ac:dyDescent="0.25">
      <c r="B73" s="9">
        <v>2008</v>
      </c>
      <c r="C73" s="8">
        <f>'Apertura '!B122/'Exp Mundiales'!B15</f>
        <v>1.2222430191725082E-3</v>
      </c>
      <c r="D73" s="8">
        <f>'Apertura '!C122/'Exp Mundiales'!C15</f>
        <v>7.6127573428830958E-4</v>
      </c>
      <c r="E73" s="8">
        <f>'Apertura '!D122/'Exp Mundiales'!D15</f>
        <v>3.5520527081323077E-4</v>
      </c>
      <c r="F73" s="8">
        <f>'Apertura '!E122/'Exp Mundiales'!E15</f>
        <v>2.6429422330269148E-4</v>
      </c>
      <c r="G73" s="8">
        <f>'Apertura '!F122/'Exp Mundiales'!F15</f>
        <v>3.0678811337391134E-4</v>
      </c>
      <c r="H73" s="8">
        <f>'Apertura '!G122/'Exp Mundiales'!G15</f>
        <v>2.2968980611187424E-4</v>
      </c>
      <c r="I73" s="8">
        <f>'Apertura '!H122/'Exp Mundiales'!H15</f>
        <v>9.5457244010559161E-4</v>
      </c>
      <c r="J73" s="8">
        <f>'Apertura '!I122/'Exp Mundiales'!I15</f>
        <v>5.6707520978471044E-4</v>
      </c>
      <c r="K73" s="8">
        <f>'Apertura '!J122/'Exp Mundiales'!J15</f>
        <v>2.7711645191030128E-4</v>
      </c>
      <c r="L73" s="8">
        <f>'Apertura '!K122/'Exp Mundiales'!K15</f>
        <v>1.3815816388875971E-3</v>
      </c>
    </row>
    <row r="74" spans="2:12" x14ac:dyDescent="0.25">
      <c r="B74" s="9">
        <v>2009</v>
      </c>
      <c r="C74" s="8">
        <f>'Apertura '!B123/'Exp Mundiales'!B16</f>
        <v>1.9100775907494546E-3</v>
      </c>
      <c r="D74" s="8">
        <f>'Apertura '!C123/'Exp Mundiales'!C16</f>
        <v>5.8975938945912882E-4</v>
      </c>
      <c r="E74" s="8">
        <f>'Apertura '!D123/'Exp Mundiales'!D16</f>
        <v>3.1690049640519663E-4</v>
      </c>
      <c r="F74" s="8">
        <f>'Apertura '!E123/'Exp Mundiales'!E16</f>
        <v>2.4748853062509782E-4</v>
      </c>
      <c r="G74" s="8">
        <f>'Apertura '!F123/'Exp Mundiales'!F16</f>
        <v>3.1210071204826941E-4</v>
      </c>
      <c r="H74" s="8">
        <f>'Apertura '!G123/'Exp Mundiales'!G16</f>
        <v>2.5115835779166448E-4</v>
      </c>
      <c r="I74" s="8">
        <f>'Apertura '!H123/'Exp Mundiales'!H16</f>
        <v>1.0927256826241218E-3</v>
      </c>
      <c r="J74" s="8">
        <f>'Apertura '!I123/'Exp Mundiales'!I16</f>
        <v>6.4640150372323913E-4</v>
      </c>
      <c r="K74" s="8">
        <f>'Apertura '!J123/'Exp Mundiales'!J16</f>
        <v>2.1228013105999971E-4</v>
      </c>
      <c r="L74" s="8">
        <f>'Apertura '!K123/'Exp Mundiales'!K16</f>
        <v>2.2657932606689824E-3</v>
      </c>
    </row>
    <row r="75" spans="2:12" x14ac:dyDescent="0.25">
      <c r="B75" s="9">
        <v>2010</v>
      </c>
      <c r="C75" s="8">
        <f>'Apertura '!B124/'Exp Mundiales'!B17</f>
        <v>1.521429759415021E-3</v>
      </c>
      <c r="D75" s="8">
        <f>'Apertura '!C124/'Exp Mundiales'!C17</f>
        <v>4.9817459203332372E-4</v>
      </c>
      <c r="E75" s="8">
        <f>'Apertura '!D124/'Exp Mundiales'!D17</f>
        <v>3.5321779549024531E-4</v>
      </c>
      <c r="F75" s="8">
        <f>'Apertura '!E124/'Exp Mundiales'!E17</f>
        <v>2.5582014153571834E-4</v>
      </c>
      <c r="G75" s="8">
        <f>'Apertura '!F124/'Exp Mundiales'!F17</f>
        <v>3.317769455134864E-4</v>
      </c>
      <c r="H75" s="8">
        <f>'Apertura '!G124/'Exp Mundiales'!G17</f>
        <v>2.7860224024281747E-4</v>
      </c>
      <c r="I75" s="8">
        <f>'Apertura '!H124/'Exp Mundiales'!H17</f>
        <v>1.0640007523526496E-3</v>
      </c>
      <c r="J75" s="8">
        <f>'Apertura '!I124/'Exp Mundiales'!I17</f>
        <v>5.9098575033282564E-4</v>
      </c>
      <c r="K75" s="8">
        <f>'Apertura '!J124/'Exp Mundiales'!J17</f>
        <v>2.4624331898461974E-4</v>
      </c>
      <c r="L75" s="8">
        <f>'Apertura '!K124/'Exp Mundiales'!K17</f>
        <v>1.9582859982721699E-3</v>
      </c>
    </row>
    <row r="76" spans="2:12" x14ac:dyDescent="0.25">
      <c r="B76" s="9">
        <v>2011</v>
      </c>
      <c r="C76" s="8">
        <f>'Apertura '!B125/'Exp Mundiales'!B18</f>
        <v>2.1687891197847793E-3</v>
      </c>
      <c r="D76" s="8">
        <f>'Apertura '!C125/'Exp Mundiales'!C18</f>
        <v>6.3391969547105308E-4</v>
      </c>
      <c r="E76" s="8">
        <f>'Apertura '!D125/'Exp Mundiales'!D18</f>
        <v>3.8319919941465317E-4</v>
      </c>
      <c r="F76" s="8">
        <f>'Apertura '!E125/'Exp Mundiales'!E18</f>
        <v>2.7034992648293326E-4</v>
      </c>
      <c r="G76" s="8">
        <f>'Apertura '!F125/'Exp Mundiales'!F18</f>
        <v>3.4418612091428668E-4</v>
      </c>
      <c r="H76" s="8">
        <f>'Apertura '!G125/'Exp Mundiales'!G18</f>
        <v>3.8800436258081737E-4</v>
      </c>
      <c r="I76" s="8">
        <f>'Apertura '!H125/'Exp Mundiales'!H18</f>
        <v>1.0291001689745351E-3</v>
      </c>
      <c r="J76" s="8">
        <f>'Apertura '!I125/'Exp Mundiales'!I18</f>
        <v>6.9366819305929266E-4</v>
      </c>
      <c r="K76" s="8">
        <f>'Apertura '!J125/'Exp Mundiales'!J18</f>
        <v>2.3315662884188101E-4</v>
      </c>
      <c r="L76" s="8">
        <f>'Apertura '!K125/'Exp Mundiales'!K18</f>
        <v>2.4782660714578082E-3</v>
      </c>
    </row>
    <row r="77" spans="2:12" x14ac:dyDescent="0.25">
      <c r="B77" s="9">
        <v>2012</v>
      </c>
      <c r="C77" s="8">
        <f>'Apertura '!B126/'Exp Mundiales'!B19</f>
        <v>2.2463167523511488E-3</v>
      </c>
      <c r="D77" s="8">
        <f>'Apertura '!C126/'Exp Mundiales'!C19</f>
        <v>6.3706313537449557E-4</v>
      </c>
      <c r="E77" s="8">
        <f>'Apertura '!D126/'Exp Mundiales'!D19</f>
        <v>3.9754550401423374E-4</v>
      </c>
      <c r="F77" s="8">
        <f>'Apertura '!E126/'Exp Mundiales'!E19</f>
        <v>2.414745712239022E-4</v>
      </c>
      <c r="G77" s="8">
        <f>'Apertura '!F126/'Exp Mundiales'!F19</f>
        <v>3.9797758346820798E-4</v>
      </c>
      <c r="H77" s="8">
        <f>'Apertura '!G126/'Exp Mundiales'!G19</f>
        <v>3.5095184643303283E-4</v>
      </c>
      <c r="I77" s="8">
        <f>'Apertura '!H126/'Exp Mundiales'!H19</f>
        <v>1.0683565375620542E-3</v>
      </c>
      <c r="J77" s="8">
        <f>'Apertura '!I126/'Exp Mundiales'!I19</f>
        <v>7.529760483803152E-4</v>
      </c>
      <c r="K77" s="8">
        <f>'Apertura '!J126/'Exp Mundiales'!J19</f>
        <v>2.0828183285643952E-4</v>
      </c>
      <c r="L77" s="8">
        <f>'Apertura '!K126/'Exp Mundiales'!K19</f>
        <v>1.8539509037268894E-3</v>
      </c>
    </row>
    <row r="78" spans="2:12" x14ac:dyDescent="0.25">
      <c r="B78" s="9">
        <v>2013</v>
      </c>
      <c r="C78" s="8">
        <f>'Apertura '!B127/'Exp Mundiales'!B20</f>
        <v>2.3389496987030341E-3</v>
      </c>
      <c r="D78" s="8">
        <f>'Apertura '!C127/'Exp Mundiales'!C20</f>
        <v>6.4591764607730459E-4</v>
      </c>
      <c r="E78" s="8">
        <f>'Apertura '!D127/'Exp Mundiales'!D20</f>
        <v>4.4651022178614181E-4</v>
      </c>
      <c r="F78" s="8">
        <f>'Apertura '!E127/'Exp Mundiales'!E20</f>
        <v>2.2820433248323181E-4</v>
      </c>
      <c r="G78" s="8">
        <f>'Apertura '!F127/'Exp Mundiales'!F20</f>
        <v>4.4013915632325256E-4</v>
      </c>
      <c r="H78" s="8">
        <f>'Apertura '!G127/'Exp Mundiales'!G20</f>
        <v>3.5288724836644538E-4</v>
      </c>
      <c r="I78" s="8">
        <f>'Apertura '!H127/'Exp Mundiales'!H20</f>
        <v>8.3612828535904098E-4</v>
      </c>
      <c r="J78" s="8">
        <f>'Apertura '!I127/'Exp Mundiales'!I20</f>
        <v>7.5080636304717839E-4</v>
      </c>
      <c r="K78" s="8">
        <f>'Apertura '!J127/'Exp Mundiales'!J20</f>
        <v>2.4620322203564683E-4</v>
      </c>
      <c r="L78" s="8">
        <f>'Apertura '!K127/'Exp Mundiales'!K20</f>
        <v>2.2111217164321618E-3</v>
      </c>
    </row>
    <row r="79" spans="2:12" x14ac:dyDescent="0.25">
      <c r="B79" s="9">
        <v>2014</v>
      </c>
      <c r="C79" s="8">
        <f>'Apertura '!B128/'Exp Mundiales'!B21</f>
        <v>2.5065129034979429E-3</v>
      </c>
      <c r="D79" s="8">
        <f>'Apertura '!C128/'Exp Mundiales'!C21</f>
        <v>7.4289606394684429E-4</v>
      </c>
      <c r="E79" s="8">
        <f>'Apertura '!D128/'Exp Mundiales'!D21</f>
        <v>3.7480855525858436E-4</v>
      </c>
      <c r="F79" s="8">
        <f>'Apertura '!E128/'Exp Mundiales'!E21</f>
        <v>2.5719915854494052E-4</v>
      </c>
      <c r="G79" s="8">
        <f>'Apertura '!F128/'Exp Mundiales'!F21</f>
        <v>4.2742635879419798E-4</v>
      </c>
      <c r="H79" s="8">
        <f>'Apertura '!G128/'Exp Mundiales'!G21</f>
        <v>3.4903922810535756E-4</v>
      </c>
      <c r="I79" s="8">
        <f>'Apertura '!H128/'Exp Mundiales'!H21</f>
        <v>7.9335527794312363E-4</v>
      </c>
      <c r="J79" s="8">
        <f>'Apertura '!I128/'Exp Mundiales'!I21</f>
        <v>7.2111406983639884E-4</v>
      </c>
      <c r="K79" s="8">
        <f>'Apertura '!J128/'Exp Mundiales'!J21</f>
        <v>2.2542795814773647E-4</v>
      </c>
      <c r="L79" s="8">
        <f>'Apertura '!K128/'Exp Mundiales'!K21</f>
        <v>2.8465060222500537E-3</v>
      </c>
    </row>
    <row r="80" spans="2:12" x14ac:dyDescent="0.25">
      <c r="B80" s="10">
        <v>2015</v>
      </c>
      <c r="C80" s="8">
        <f>'Apertura '!B129/'Exp Mundiales'!B22</f>
        <v>2.1489921335315944E-3</v>
      </c>
      <c r="D80" s="8">
        <f>'Apertura '!C129/'Exp Mundiales'!C22</f>
        <v>8.0798339104542474E-4</v>
      </c>
      <c r="E80" s="8">
        <f>'Apertura '!D129/'Exp Mundiales'!D22</f>
        <v>5.8798756899882776E-4</v>
      </c>
      <c r="F80" s="8">
        <f>'Apertura '!E129/'Exp Mundiales'!E22</f>
        <v>2.2656622155289808E-4</v>
      </c>
      <c r="G80" s="8">
        <f>'Apertura '!F129/'Exp Mundiales'!F22</f>
        <v>3.89331456553216E-4</v>
      </c>
      <c r="H80" s="8">
        <f>'Apertura '!G129/'Exp Mundiales'!G22</f>
        <v>3.3516063390081339E-4</v>
      </c>
      <c r="I80" s="8">
        <f>'Apertura '!H129/'Exp Mundiales'!H22</f>
        <v>8.5623030693563287E-4</v>
      </c>
      <c r="J80" s="8">
        <f>'Apertura '!I129/'Exp Mundiales'!I22</f>
        <v>7.5490066877122598E-4</v>
      </c>
      <c r="K80" s="8">
        <f>'Apertura '!J129/'Exp Mundiales'!J22</f>
        <v>1.9951408718018552E-4</v>
      </c>
      <c r="L80" s="8">
        <f>'Apertura '!K129/'Exp Mundiales'!K22</f>
        <v>2.6284852232047401E-3</v>
      </c>
    </row>
    <row r="81" spans="2:5" x14ac:dyDescent="0.25">
      <c r="B81" t="s">
        <v>38</v>
      </c>
      <c r="C81" s="37"/>
      <c r="D81" s="6"/>
      <c r="E81" s="18"/>
    </row>
  </sheetData>
  <mergeCells count="3">
    <mergeCell ref="B4:L4"/>
    <mergeCell ref="B31:L31"/>
    <mergeCell ref="B58:L58"/>
  </mergeCells>
  <pageMargins left="0.7" right="0.7" top="0.75" bottom="0.75" header="0.3" footer="0.3"/>
  <pageSetup orientation="portrait" r:id="rId1"/>
  <drawing r:id="rId2"/>
  <tableParts count="3">
    <tablePart r:id="rId3"/>
    <tablePart r:id="rId4"/>
    <tablePart r:id="rId5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O77"/>
  <sheetViews>
    <sheetView zoomScale="70" zoomScaleNormal="70" workbookViewId="0">
      <selection sqref="A1:XFD1048576"/>
    </sheetView>
  </sheetViews>
  <sheetFormatPr baseColWidth="10" defaultRowHeight="15" x14ac:dyDescent="0.25"/>
  <cols>
    <col min="2" max="2" width="14.28515625" customWidth="1"/>
    <col min="3" max="3" width="13.85546875" customWidth="1"/>
    <col min="4" max="4" width="14.140625" customWidth="1"/>
    <col min="5" max="5" width="12.7109375" customWidth="1"/>
    <col min="6" max="6" width="14.7109375" customWidth="1"/>
    <col min="7" max="7" width="16.42578125" customWidth="1"/>
    <col min="8" max="8" width="14" customWidth="1"/>
    <col min="9" max="9" width="15.85546875" customWidth="1"/>
    <col min="10" max="10" width="15.5703125" customWidth="1"/>
    <col min="11" max="11" width="15.42578125" customWidth="1"/>
    <col min="12" max="21" width="30.7109375" bestFit="1" customWidth="1"/>
    <col min="23" max="23" width="22.140625" customWidth="1"/>
  </cols>
  <sheetData>
    <row r="3" spans="1:32" ht="15.75" x14ac:dyDescent="0.25">
      <c r="A3" s="107" t="s">
        <v>158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87"/>
    </row>
    <row r="4" spans="1:32" ht="131.25" customHeight="1" x14ac:dyDescent="0.25">
      <c r="A4" s="11" t="s">
        <v>0</v>
      </c>
      <c r="B4" s="12" t="s">
        <v>159</v>
      </c>
      <c r="C4" s="12" t="s">
        <v>160</v>
      </c>
      <c r="D4" s="12" t="s">
        <v>161</v>
      </c>
      <c r="E4" s="12" t="s">
        <v>162</v>
      </c>
      <c r="F4" s="12" t="s">
        <v>163</v>
      </c>
      <c r="G4" s="12" t="s">
        <v>164</v>
      </c>
      <c r="H4" s="12" t="s">
        <v>165</v>
      </c>
      <c r="I4" s="12" t="s">
        <v>166</v>
      </c>
      <c r="J4" s="12" t="s">
        <v>167</v>
      </c>
      <c r="K4" s="12" t="s">
        <v>168</v>
      </c>
      <c r="L4" s="13" t="s">
        <v>169</v>
      </c>
      <c r="M4" s="13" t="s">
        <v>170</v>
      </c>
      <c r="N4" s="13" t="s">
        <v>171</v>
      </c>
      <c r="O4" s="13" t="s">
        <v>172</v>
      </c>
      <c r="P4" s="13" t="s">
        <v>173</v>
      </c>
      <c r="Q4" s="13" t="s">
        <v>174</v>
      </c>
      <c r="R4" s="13" t="s">
        <v>175</v>
      </c>
      <c r="S4" s="13" t="s">
        <v>176</v>
      </c>
      <c r="T4" s="13" t="s">
        <v>177</v>
      </c>
      <c r="U4" s="13" t="s">
        <v>178</v>
      </c>
    </row>
    <row r="5" spans="1:32" x14ac:dyDescent="0.25">
      <c r="A5" s="9">
        <v>1995</v>
      </c>
      <c r="B5" s="47">
        <f>'Balanza c '!B2</f>
        <v>1895101.5419999999</v>
      </c>
      <c r="C5" s="47">
        <f>'Balanza c '!C2</f>
        <v>-63081.737000000008</v>
      </c>
      <c r="D5" s="47">
        <f>'Balanza c '!D2</f>
        <v>-214166.592</v>
      </c>
      <c r="E5" s="47">
        <f>'Balanza c '!E2</f>
        <v>49007.19</v>
      </c>
      <c r="F5" s="47">
        <f>'Balanza c '!F2</f>
        <v>-199812.603</v>
      </c>
      <c r="G5" s="47">
        <f>'Balanza c '!G2</f>
        <v>-114238.81</v>
      </c>
      <c r="H5" s="47">
        <f>'Balanza c '!H2</f>
        <v>-134147.87700000001</v>
      </c>
      <c r="I5" s="47">
        <f>'Balanza c '!I2</f>
        <v>-755357.348</v>
      </c>
      <c r="J5" s="47">
        <f>'Balanza c '!J2</f>
        <v>-394241.266</v>
      </c>
      <c r="K5" s="47">
        <f>'Balanza c '!K2</f>
        <v>-194567.00200000001</v>
      </c>
      <c r="L5" s="90">
        <f>(Tabla1910111331[[#This Row],[Total Balanza Comercial de Colombia (1)]])/('Exp de Col al Mundo'!B2+'Imp a Col del Mundo'!B2)</f>
        <v>0.26612173713751719</v>
      </c>
      <c r="M5" s="89">
        <f>(Tabla1910111331[[#This Row],[Total Balanza Comercial de Colombia (2)]])/('Exp de Col al Mundo'!C2+'Imp a Col del Mundo'!C2)</f>
        <v>-4.051753029453365E-2</v>
      </c>
      <c r="N5" s="89">
        <f>(Tabla1910111331[[#This Row],[Total Balanza Comercial de Colombia (3)]])/('Exp de Col al Mundo'!D2+'Imp a Col del Mundo'!D2)</f>
        <v>-8.4811532596652153E-2</v>
      </c>
      <c r="O5" s="90">
        <f>(Tabla1910111331[[#This Row],[Total Balanza Comercial de Colombia (4)]])/('Exp de Col al Mundo'!E2+'Imp a Col del Mundo'!E2)</f>
        <v>3.3177721237153658E-2</v>
      </c>
      <c r="P5" s="89">
        <f>(Tabla1910111331[[#This Row],[Total Balanza Comercial de Colombia (5)]])/('Exp de Col al Mundo'!F2+'Imp a Col del Mundo'!F2)</f>
        <v>-0.13383273088658956</v>
      </c>
      <c r="Q5" s="89">
        <f>(Tabla1910111331[[#This Row],[Total Balanza Comercial de Colombia (6)]])/('Exp de Col al Mundo'!G2+'Imp a Col del Mundo'!G2)</f>
        <v>-9.6306185330532215E-2</v>
      </c>
      <c r="R5" s="89">
        <f>(Tabla1910111331[[#This Row],[Total Balanza Comercial de Colombia (7)]])/('Exp de Col al Mundo'!H2+'Imp a Col del Mundo'!H2)</f>
        <v>-5.046662161755E-2</v>
      </c>
      <c r="S5" s="89">
        <f>(Tabla1910111331[[#This Row],[Total Balanza Comercial de Colombia (8)]])/('Exp de Col al Mundo'!I2+'Imp a Col del Mundo'!I2)</f>
        <v>-0.30003209031148881</v>
      </c>
      <c r="T5" s="89">
        <f>(Tabla1910111331[[#This Row],[Total Balanza Comercial de Colombia (9)]])/('Exp de Col al Mundo'!J2+'Imp a Col del Mundo'!J2)</f>
        <v>-0.23309971297472773</v>
      </c>
      <c r="U5" s="89">
        <f>(Tabla1910111331[[#This Row],[Total Balanza Comercial de Colombia (10)]])/('Exp de Col al Mundo'!K2+'Imp a Col del Mundo'!K2)</f>
        <v>-0.2396607184608899</v>
      </c>
      <c r="W5" s="7" t="s">
        <v>42</v>
      </c>
      <c r="AA5" s="40" t="s">
        <v>43</v>
      </c>
    </row>
    <row r="6" spans="1:32" x14ac:dyDescent="0.25">
      <c r="A6" s="9">
        <v>1996</v>
      </c>
      <c r="B6" s="47">
        <f>'Balanza c '!B3</f>
        <v>1927238.298</v>
      </c>
      <c r="C6" s="47">
        <f>'Balanza c '!C3</f>
        <v>-79454.37</v>
      </c>
      <c r="D6" s="47">
        <f>'Balanza c '!D3</f>
        <v>-285762.82199999999</v>
      </c>
      <c r="E6" s="47">
        <f>'Balanza c '!E3</f>
        <v>42587.703000000009</v>
      </c>
      <c r="F6" s="47">
        <f>'Balanza c '!F3</f>
        <v>-215590.22400000002</v>
      </c>
      <c r="G6" s="47">
        <f>'Balanza c '!G3</f>
        <v>-88360.953000000009</v>
      </c>
      <c r="H6" s="47">
        <f>'Balanza c '!H3</f>
        <v>-109530.38200000001</v>
      </c>
      <c r="I6" s="47">
        <f>'Balanza c '!I3</f>
        <v>-840310.44699999993</v>
      </c>
      <c r="J6" s="47">
        <f>'Balanza c '!J3</f>
        <v>-404396.02499999997</v>
      </c>
      <c r="K6" s="47">
        <f>'Balanza c '!K3</f>
        <v>-211704.05000000002</v>
      </c>
      <c r="L6" s="90">
        <f>(Tabla1910111331[[#This Row],[Total Balanza Comercial de Colombia (1)]])/('Exp de Col al Mundo'!B3+'Imp a Col del Mundo'!B3)</f>
        <v>0.23903732559352533</v>
      </c>
      <c r="M6" s="89">
        <f>(Tabla1910111331[[#This Row],[Total Balanza Comercial de Colombia (2)]])/('Exp de Col al Mundo'!C3+'Imp a Col del Mundo'!C3)</f>
        <v>-5.2406715766338867E-2</v>
      </c>
      <c r="N6" s="89">
        <f>(Tabla1910111331[[#This Row],[Total Balanza Comercial de Colombia (3)]])/('Exp de Col al Mundo'!D3+'Imp a Col del Mundo'!D3)</f>
        <v>-0.11643886793433503</v>
      </c>
      <c r="O6" s="90">
        <f>(Tabla1910111331[[#This Row],[Total Balanza Comercial de Colombia (4)]])/('Exp de Col al Mundo'!E3+'Imp a Col del Mundo'!E3)</f>
        <v>3.2133505096521277E-2</v>
      </c>
      <c r="P6" s="89">
        <f>(Tabla1910111331[[#This Row],[Total Balanza Comercial de Colombia (5)]])/('Exp de Col al Mundo'!F3+'Imp a Col del Mundo'!F3)</f>
        <v>-0.14343028383267564</v>
      </c>
      <c r="Q6" s="89">
        <f>(Tabla1910111331[[#This Row],[Total Balanza Comercial de Colombia (6)]])/('Exp de Col al Mundo'!G3+'Imp a Col del Mundo'!G3)</f>
        <v>-8.6193508453723464E-2</v>
      </c>
      <c r="R6" s="89">
        <f>(Tabla1910111331[[#This Row],[Total Balanza Comercial de Colombia (7)]])/('Exp de Col al Mundo'!H3+'Imp a Col del Mundo'!H3)</f>
        <v>-4.4336088621720178E-2</v>
      </c>
      <c r="S6" s="89">
        <f>(Tabla1910111331[[#This Row],[Total Balanza Comercial de Colombia (8)]])/('Exp de Col al Mundo'!I3+'Imp a Col del Mundo'!I3)</f>
        <v>-0.31472135691456393</v>
      </c>
      <c r="T6" s="89">
        <f>(Tabla1910111331[[#This Row],[Total Balanza Comercial de Colombia (9)]])/('Exp de Col al Mundo'!J3+'Imp a Col del Mundo'!J3)</f>
        <v>-0.23959543245257955</v>
      </c>
      <c r="U6" s="89">
        <f>(Tabla1910111331[[#This Row],[Total Balanza Comercial de Colombia (10)]])/('Exp de Col al Mundo'!K3+'Imp a Col del Mundo'!K3)</f>
        <v>-0.23473649643651759</v>
      </c>
      <c r="V6" s="1"/>
      <c r="X6" s="7"/>
      <c r="Y6" s="7"/>
      <c r="Z6" s="7"/>
      <c r="AA6" s="30"/>
      <c r="AB6" s="30"/>
      <c r="AC6" s="30"/>
      <c r="AD6" s="30"/>
      <c r="AE6" s="30"/>
      <c r="AF6" s="30"/>
    </row>
    <row r="7" spans="1:32" x14ac:dyDescent="0.25">
      <c r="A7" s="9">
        <v>1997</v>
      </c>
      <c r="B7" s="47">
        <f>'Balanza c '!B4</f>
        <v>2228931.3800000004</v>
      </c>
      <c r="C7" s="47">
        <f>'Balanza c '!C4</f>
        <v>-90536.070999999982</v>
      </c>
      <c r="D7" s="47">
        <f>'Balanza c '!D4</f>
        <v>-282982.00700000004</v>
      </c>
      <c r="E7" s="47">
        <f>'Balanza c '!E4</f>
        <v>24079.358000000007</v>
      </c>
      <c r="F7" s="47">
        <f>'Balanza c '!F4</f>
        <v>-217019.31</v>
      </c>
      <c r="G7" s="47">
        <f>'Balanza c '!G4</f>
        <v>-98081.986999999994</v>
      </c>
      <c r="H7" s="47">
        <f>'Balanza c '!H4</f>
        <v>-182987.78700000001</v>
      </c>
      <c r="I7" s="47">
        <f>'Balanza c '!I4</f>
        <v>-677040.86599999992</v>
      </c>
      <c r="J7" s="47">
        <f>'Balanza c '!J4</f>
        <v>-451324.93300000002</v>
      </c>
      <c r="K7" s="47">
        <f>'Balanza c '!K4</f>
        <v>-344261.33</v>
      </c>
      <c r="L7" s="90">
        <f>(Tabla1910111331[[#This Row],[Total Balanza Comercial de Colombia (1)]])/('Exp de Col al Mundo'!B4+'Imp a Col del Mundo'!B4)</f>
        <v>0.2540014697884585</v>
      </c>
      <c r="M7" s="89">
        <f>(Tabla1910111331[[#This Row],[Total Balanza Comercial de Colombia (2)]])/('Exp de Col al Mundo'!C4+'Imp a Col del Mundo'!C4)</f>
        <v>-5.293164014587836E-2</v>
      </c>
      <c r="N7" s="89">
        <f>(Tabla1910111331[[#This Row],[Total Balanza Comercial de Colombia (3)]])/('Exp de Col al Mundo'!D4+'Imp a Col del Mundo'!D4)</f>
        <v>-0.11008806082191433</v>
      </c>
      <c r="O7" s="90">
        <f>(Tabla1910111331[[#This Row],[Total Balanza Comercial de Colombia (4)]])/('Exp de Col al Mundo'!E4+'Imp a Col del Mundo'!E4)</f>
        <v>1.7006538198794736E-2</v>
      </c>
      <c r="P7" s="89">
        <f>(Tabla1910111331[[#This Row],[Total Balanza Comercial de Colombia (5)]])/('Exp de Col al Mundo'!F4+'Imp a Col del Mundo'!F4)</f>
        <v>-0.12763950837946686</v>
      </c>
      <c r="Q7" s="89">
        <f>(Tabla1910111331[[#This Row],[Total Balanza Comercial de Colombia (6)]])/('Exp de Col al Mundo'!G4+'Imp a Col del Mundo'!G4)</f>
        <v>-6.9914425315155543E-2</v>
      </c>
      <c r="R7" s="89">
        <f>(Tabla1910111331[[#This Row],[Total Balanza Comercial de Colombia (7)]])/('Exp de Col al Mundo'!H4+'Imp a Col del Mundo'!H4)</f>
        <v>-6.8631922586434774E-2</v>
      </c>
      <c r="S7" s="89">
        <f>(Tabla1910111331[[#This Row],[Total Balanza Comercial de Colombia (8)]])/('Exp de Col al Mundo'!I4+'Imp a Col del Mundo'!I4)</f>
        <v>-0.25014661031810381</v>
      </c>
      <c r="T7" s="89">
        <f>(Tabla1910111331[[#This Row],[Total Balanza Comercial de Colombia (9)]])/('Exp de Col al Mundo'!J4+'Imp a Col del Mundo'!J4)</f>
        <v>-0.21660821984183587</v>
      </c>
      <c r="U7" s="89">
        <f>(Tabla1910111331[[#This Row],[Total Balanza Comercial de Colombia (10)]])/('Exp de Col al Mundo'!K4+'Imp a Col del Mundo'!K4)</f>
        <v>-0.26213493647007396</v>
      </c>
      <c r="V7" s="1"/>
      <c r="AB7" s="40"/>
      <c r="AC7" s="40"/>
      <c r="AD7" s="40"/>
    </row>
    <row r="8" spans="1:32" x14ac:dyDescent="0.25">
      <c r="A8" s="9">
        <v>1998</v>
      </c>
      <c r="B8" s="47">
        <f>'Balanza c '!B5</f>
        <v>2086781.946</v>
      </c>
      <c r="C8" s="47">
        <f>'Balanza c '!C5</f>
        <v>-61519.107999999993</v>
      </c>
      <c r="D8" s="47">
        <f>'Balanza c '!D5</f>
        <v>-325801.21899999998</v>
      </c>
      <c r="E8" s="47">
        <f>'Balanza c '!E5</f>
        <v>16883.559000000008</v>
      </c>
      <c r="F8" s="47">
        <f>'Balanza c '!F5</f>
        <v>-188768.73300000001</v>
      </c>
      <c r="G8" s="47">
        <f>'Balanza c '!G5</f>
        <v>-75145.36</v>
      </c>
      <c r="H8" s="47">
        <f>'Balanza c '!H5</f>
        <v>-236039.389</v>
      </c>
      <c r="I8" s="47">
        <f>'Balanza c '!I5</f>
        <v>-689137.83400000003</v>
      </c>
      <c r="J8" s="47">
        <f>'Balanza c '!J5</f>
        <v>-540004.24100000004</v>
      </c>
      <c r="K8" s="47">
        <f>'Balanza c '!K5</f>
        <v>-405203.94300000003</v>
      </c>
      <c r="L8" s="90">
        <f>(Tabla1910111331[[#This Row],[Total Balanza Comercial de Colombia (1)]])/('Exp de Col al Mundo'!B5+'Imp a Col del Mundo'!B5)</f>
        <v>0.25780981761014016</v>
      </c>
      <c r="M8" s="89">
        <f>(Tabla1910111331[[#This Row],[Total Balanza Comercial de Colombia (2)]])/('Exp de Col al Mundo'!C5+'Imp a Col del Mundo'!C5)</f>
        <v>-3.3920457941114694E-2</v>
      </c>
      <c r="N8" s="89">
        <f>(Tabla1910111331[[#This Row],[Total Balanza Comercial de Colombia (3)]])/('Exp de Col al Mundo'!D5+'Imp a Col del Mundo'!D5)</f>
        <v>-0.15531931736803303</v>
      </c>
      <c r="O8" s="90">
        <f>(Tabla1910111331[[#This Row],[Total Balanza Comercial de Colombia (4)]])/('Exp de Col al Mundo'!E5+'Imp a Col del Mundo'!E5)</f>
        <v>1.2340891941878037E-2</v>
      </c>
      <c r="P8" s="89">
        <f>(Tabla1910111331[[#This Row],[Total Balanza Comercial de Colombia (5)]])/('Exp de Col al Mundo'!F5+'Imp a Col del Mundo'!F5)</f>
        <v>-0.11444181034600874</v>
      </c>
      <c r="Q8" s="89">
        <f>(Tabla1910111331[[#This Row],[Total Balanza Comercial de Colombia (6)]])/('Exp de Col al Mundo'!G5+'Imp a Col del Mundo'!G5)</f>
        <v>-6.506682378846089E-2</v>
      </c>
      <c r="R8" s="89">
        <f>(Tabla1910111331[[#This Row],[Total Balanza Comercial de Colombia (7)]])/('Exp de Col al Mundo'!H5+'Imp a Col del Mundo'!H5)</f>
        <v>-8.8881602926606892E-2</v>
      </c>
      <c r="S8" s="89">
        <f>(Tabla1910111331[[#This Row],[Total Balanza Comercial de Colombia (8)]])/('Exp de Col al Mundo'!I5+'Imp a Col del Mundo'!I5)</f>
        <v>-0.27753215595108344</v>
      </c>
      <c r="T8" s="89">
        <f>(Tabla1910111331[[#This Row],[Total Balanza Comercial de Colombia (9)]])/('Exp de Col al Mundo'!J5+'Imp a Col del Mundo'!J5)</f>
        <v>-0.23586217230005022</v>
      </c>
      <c r="U8" s="89">
        <f>(Tabla1910111331[[#This Row],[Total Balanza Comercial de Colombia (10)]])/('Exp de Col al Mundo'!K5+'Imp a Col del Mundo'!K5)</f>
        <v>-0.29264888994831445</v>
      </c>
      <c r="V8" s="1"/>
      <c r="AA8" s="40" t="s">
        <v>60</v>
      </c>
      <c r="AB8" s="40"/>
      <c r="AC8" s="40"/>
    </row>
    <row r="9" spans="1:32" x14ac:dyDescent="0.25">
      <c r="A9" s="9">
        <v>1999</v>
      </c>
      <c r="B9" s="47">
        <f>'Balanza c '!B6</f>
        <v>1599182.844</v>
      </c>
      <c r="C9" s="47">
        <f>'Balanza c '!C6</f>
        <v>-57783.492000000013</v>
      </c>
      <c r="D9" s="47">
        <f>'Balanza c '!D6</f>
        <v>-178801.49599999998</v>
      </c>
      <c r="E9" s="47">
        <f>'Balanza c '!E6</f>
        <v>22186.478999999999</v>
      </c>
      <c r="F9" s="47">
        <f>'Balanza c '!F6</f>
        <v>-124668.651</v>
      </c>
      <c r="G9" s="47">
        <f>'Balanza c '!G6</f>
        <v>-42275.014000000003</v>
      </c>
      <c r="H9" s="47">
        <f>'Balanza c '!H6</f>
        <v>-152853.12300000002</v>
      </c>
      <c r="I9" s="47">
        <f>'Balanza c '!I6</f>
        <v>-439432.62599999999</v>
      </c>
      <c r="J9" s="47">
        <f>'Balanza c '!J6</f>
        <v>-267753.07999999996</v>
      </c>
      <c r="K9" s="47">
        <f>'Balanza c '!K6</f>
        <v>-281540.08299999998</v>
      </c>
      <c r="L9" s="90">
        <f>(Tabla1910111331[[#This Row],[Total Balanza Comercial de Colombia (1)]])/('Exp de Col al Mundo'!B6+'Imp a Col del Mundo'!B6)</f>
        <v>0.19122930190206053</v>
      </c>
      <c r="M9" s="89">
        <f>(Tabla1910111331[[#This Row],[Total Balanza Comercial de Colombia (2)]])/('Exp de Col al Mundo'!C6+'Imp a Col del Mundo'!C6)</f>
        <v>-3.626265841966924E-2</v>
      </c>
      <c r="N9" s="91">
        <f>(Tabla1910111331[[#This Row],[Total Balanza Comercial de Colombia (3)]])/('Exp de Col al Mundo'!D6+'Imp a Col del Mundo'!D6)</f>
        <v>-8.6091516612884375E-2</v>
      </c>
      <c r="O9" s="90">
        <f>(Tabla1910111331[[#This Row],[Total Balanza Comercial de Colombia (4)]])/('Exp de Col al Mundo'!E6+'Imp a Col del Mundo'!E6)</f>
        <v>1.7492260460767194E-2</v>
      </c>
      <c r="P9" s="89">
        <f>(Tabla1910111331[[#This Row],[Total Balanza Comercial de Colombia (5)]])/('Exp de Col al Mundo'!F6+'Imp a Col del Mundo'!F6)</f>
        <v>-9.7957801630941727E-2</v>
      </c>
      <c r="Q9" s="89">
        <f>(Tabla1910111331[[#This Row],[Total Balanza Comercial de Colombia (6)]])/('Exp de Col al Mundo'!G6+'Imp a Col del Mundo'!G6)</f>
        <v>-8.4407328801114179E-2</v>
      </c>
      <c r="R9" s="89">
        <f>(Tabla1910111331[[#This Row],[Total Balanza Comercial de Colombia (7)]])/('Exp de Col al Mundo'!H6+'Imp a Col del Mundo'!H6)</f>
        <v>-6.1071195604089509E-2</v>
      </c>
      <c r="S9" s="89">
        <f>(Tabla1910111331[[#This Row],[Total Balanza Comercial de Colombia (8)]])/('Exp de Col al Mundo'!I6+'Imp a Col del Mundo'!I6)</f>
        <v>-0.24199258345156996</v>
      </c>
      <c r="T9" s="89">
        <f>(Tabla1910111331[[#This Row],[Total Balanza Comercial de Colombia (9)]])/('Exp de Col al Mundo'!J6+'Imp a Col del Mundo'!J6)</f>
        <v>-0.20149660959458562</v>
      </c>
      <c r="U9" s="89">
        <f>(Tabla1910111331[[#This Row],[Total Balanza Comercial de Colombia (10)]])/('Exp de Col al Mundo'!K6+'Imp a Col del Mundo'!K6)</f>
        <v>-0.22736823645514334</v>
      </c>
      <c r="V9" s="1"/>
    </row>
    <row r="10" spans="1:32" x14ac:dyDescent="0.25">
      <c r="A10" s="9">
        <v>2000</v>
      </c>
      <c r="B10" s="47">
        <f>'Balanza c '!B7</f>
        <v>1377089.1509999998</v>
      </c>
      <c r="C10" s="47">
        <f>'Balanza c '!C7</f>
        <v>-103908.01000000001</v>
      </c>
      <c r="D10" s="47">
        <f>'Balanza c '!D7</f>
        <v>-211600.89499999999</v>
      </c>
      <c r="E10" s="47">
        <f>'Balanza c '!E7</f>
        <v>26047.684000000001</v>
      </c>
      <c r="F10" s="47">
        <f>'Balanza c '!F7</f>
        <v>-138570.68099999998</v>
      </c>
      <c r="G10" s="47">
        <f>'Balanza c '!G7</f>
        <v>-50699.74</v>
      </c>
      <c r="H10" s="47">
        <f>'Balanza c '!H7</f>
        <v>-140851.18299999999</v>
      </c>
      <c r="I10" s="47">
        <f>'Balanza c '!I7</f>
        <v>-363969.58999999997</v>
      </c>
      <c r="J10" s="47">
        <f>'Balanza c '!J7</f>
        <v>-147670.36199999999</v>
      </c>
      <c r="K10" s="47">
        <f>'Balanza c '!K7</f>
        <v>-340732.21400000004</v>
      </c>
      <c r="L10" s="90">
        <f>(Tabla1910111331[[#This Row],[Total Balanza Comercial de Colombia (1)]])/('Exp de Col al Mundo'!B7+'Imp a Col del Mundo'!B7)</f>
        <v>0.15333973510929866</v>
      </c>
      <c r="M10" s="89">
        <f>(Tabla1910111331[[#This Row],[Total Balanza Comercial de Colombia (2)]])/('Exp de Col al Mundo'!C7+'Imp a Col del Mundo'!C7)</f>
        <v>-5.9387117994256333E-2</v>
      </c>
      <c r="N10" s="91">
        <f>(Tabla1910111331[[#This Row],[Total Balanza Comercial de Colombia (3)]])/('Exp de Col al Mundo'!D7+'Imp a Col del Mundo'!D7)</f>
        <v>-8.5741581024790875E-2</v>
      </c>
      <c r="O10" s="90">
        <f>(Tabla1910111331[[#This Row],[Total Balanza Comercial de Colombia (4)]])/('Exp de Col al Mundo'!E7+'Imp a Col del Mundo'!E7)</f>
        <v>1.6572484761667346E-2</v>
      </c>
      <c r="P10" s="89">
        <f>(Tabla1910111331[[#This Row],[Total Balanza Comercial de Colombia (5)]])/('Exp de Col al Mundo'!F7+'Imp a Col del Mundo'!F7)</f>
        <v>-8.9873636634025977E-2</v>
      </c>
      <c r="Q10" s="89">
        <f>(Tabla1910111331[[#This Row],[Total Balanza Comercial de Colombia (6)]])/('Exp de Col al Mundo'!G7+'Imp a Col del Mundo'!G7)</f>
        <v>-5.8022432154943418E-2</v>
      </c>
      <c r="R10" s="89">
        <f>(Tabla1910111331[[#This Row],[Total Balanza Comercial de Colombia (7)]])/('Exp de Col al Mundo'!H7+'Imp a Col del Mundo'!H7)</f>
        <v>-4.8275725775526954E-2</v>
      </c>
      <c r="S10" s="89">
        <f>(Tabla1910111331[[#This Row],[Total Balanza Comercial de Colombia (8)]])/('Exp de Col al Mundo'!I7+'Imp a Col del Mundo'!I7)</f>
        <v>-0.19419938622680483</v>
      </c>
      <c r="T10" s="89">
        <f>(Tabla1910111331[[#This Row],[Total Balanza Comercial de Colombia (9)]])/('Exp de Col al Mundo'!J7+'Imp a Col del Mundo'!J7)</f>
        <v>-0.10838484675634581</v>
      </c>
      <c r="U10" s="89">
        <f>(Tabla1910111331[[#This Row],[Total Balanza Comercial de Colombia (10)]])/('Exp de Col al Mundo'!K7+'Imp a Col del Mundo'!K7)</f>
        <v>-0.25377297042605867</v>
      </c>
      <c r="V10" s="1"/>
      <c r="W10" s="40"/>
    </row>
    <row r="11" spans="1:32" x14ac:dyDescent="0.25">
      <c r="A11" s="9">
        <v>2001</v>
      </c>
      <c r="B11" s="47">
        <f>'Balanza c '!B8</f>
        <v>1279785.79</v>
      </c>
      <c r="C11" s="47">
        <f>'Balanza c '!C8</f>
        <v>-124137.882</v>
      </c>
      <c r="D11" s="47">
        <f>'Balanza c '!D8</f>
        <v>-185884.93299999999</v>
      </c>
      <c r="E11" s="47">
        <f>'Balanza c '!E8</f>
        <v>27464.636000000013</v>
      </c>
      <c r="F11" s="47">
        <f>'Balanza c '!F8</f>
        <v>-144213.94399999999</v>
      </c>
      <c r="G11" s="47">
        <f>'Balanza c '!G8</f>
        <v>-60021.523999999998</v>
      </c>
      <c r="H11" s="47">
        <f>'Balanza c '!H8</f>
        <v>-136286.77300000002</v>
      </c>
      <c r="I11" s="47">
        <f>'Balanza c '!I8</f>
        <v>-517361.53699999995</v>
      </c>
      <c r="J11" s="47">
        <f>'Balanza c '!J8</f>
        <v>-173035.40700000001</v>
      </c>
      <c r="K11" s="47">
        <f>'Balanza c '!K8</f>
        <v>-369250.15899999999</v>
      </c>
      <c r="L11" s="90">
        <f>(Tabla1910111331[[#This Row],[Total Balanza Comercial de Colombia (1)]])/('Exp de Col al Mundo'!B8+'Imp a Col del Mundo'!B8)</f>
        <v>0.1687135857934785</v>
      </c>
      <c r="M11" s="89">
        <f>(Tabla1910111331[[#This Row],[Total Balanza Comercial de Colombia (2)]])/('Exp de Col al Mundo'!C8+'Imp a Col del Mundo'!C8)</f>
        <v>-6.6549840700717511E-2</v>
      </c>
      <c r="N11" s="91">
        <f>(Tabla1910111331[[#This Row],[Total Balanza Comercial de Colombia (3)]])/('Exp de Col al Mundo'!D8+'Imp a Col del Mundo'!D8)</f>
        <v>-8.1169564092267207E-2</v>
      </c>
      <c r="O11" s="90">
        <f>(Tabla1910111331[[#This Row],[Total Balanza Comercial de Colombia (4)]])/('Exp de Col al Mundo'!E8+'Imp a Col del Mundo'!E8)</f>
        <v>1.6625318198673095E-2</v>
      </c>
      <c r="P11" s="89">
        <f>(Tabla1910111331[[#This Row],[Total Balanza Comercial de Colombia (5)]])/('Exp de Col al Mundo'!F8+'Imp a Col del Mundo'!F8)</f>
        <v>-8.8408096482999202E-2</v>
      </c>
      <c r="Q11" s="89">
        <f>(Tabla1910111331[[#This Row],[Total Balanza Comercial de Colombia (6)]])/('Exp de Col al Mundo'!G8+'Imp a Col del Mundo'!G8)</f>
        <v>-5.2029149453361068E-2</v>
      </c>
      <c r="R11" s="89">
        <f>(Tabla1910111331[[#This Row],[Total Balanza Comercial de Colombia (7)]])/('Exp de Col al Mundo'!H8+'Imp a Col del Mundo'!H8)</f>
        <v>-4.4958794683237657E-2</v>
      </c>
      <c r="S11" s="89">
        <f>(Tabla1910111331[[#This Row],[Total Balanza Comercial de Colombia (8)]])/('Exp de Col al Mundo'!I8+'Imp a Col del Mundo'!I8)</f>
        <v>-0.23035271246441127</v>
      </c>
      <c r="T11" s="89">
        <f>(Tabla1910111331[[#This Row],[Total Balanza Comercial de Colombia (9)]])/('Exp de Col al Mundo'!J8+'Imp a Col del Mundo'!J8)</f>
        <v>-0.11761473994059625</v>
      </c>
      <c r="U11" s="89">
        <f>(Tabla1910111331[[#This Row],[Total Balanza Comercial de Colombia (10)]])/('Exp de Col al Mundo'!K8+'Imp a Col del Mundo'!K8)</f>
        <v>-0.20115216478395676</v>
      </c>
      <c r="V11" s="1"/>
    </row>
    <row r="12" spans="1:32" x14ac:dyDescent="0.25">
      <c r="A12" s="9">
        <v>2002</v>
      </c>
      <c r="B12" s="47">
        <f>'Balanza c '!B9</f>
        <v>1204772.1709999999</v>
      </c>
      <c r="C12" s="47">
        <f>'Balanza c '!C9</f>
        <v>-113352.52000000002</v>
      </c>
      <c r="D12" s="47">
        <f>'Balanza c '!D9</f>
        <v>-173192.601</v>
      </c>
      <c r="E12" s="47">
        <f>'Balanza c '!E9</f>
        <v>23323.919000000009</v>
      </c>
      <c r="F12" s="47">
        <f>'Balanza c '!F9</f>
        <v>-133832.93099999998</v>
      </c>
      <c r="G12" s="47">
        <f>'Balanza c '!G9</f>
        <v>-72843.87</v>
      </c>
      <c r="H12" s="47">
        <f>'Balanza c '!H9</f>
        <v>-144760.16799999998</v>
      </c>
      <c r="I12" s="47">
        <f>'Balanza c '!I9</f>
        <v>-398099.88400000002</v>
      </c>
      <c r="J12" s="47">
        <f>'Balanza c '!J9</f>
        <v>-130225.003</v>
      </c>
      <c r="K12" s="47">
        <f>'Balanza c '!K9</f>
        <v>-256293.93100000001</v>
      </c>
      <c r="L12" s="90">
        <f>(Tabla1910111331[[#This Row],[Total Balanza Comercial de Colombia (1)]])/('Exp de Col al Mundo'!B9+'Imp a Col del Mundo'!B9)</f>
        <v>0.16345037364350673</v>
      </c>
      <c r="M12" s="89">
        <f>(Tabla1910111331[[#This Row],[Total Balanza Comercial de Colombia (2)]])/('Exp de Col al Mundo'!C9+'Imp a Col del Mundo'!C9)</f>
        <v>-5.9243003222111158E-2</v>
      </c>
      <c r="N12" s="91">
        <f>(Tabla1910111331[[#This Row],[Total Balanza Comercial de Colombia (3)]])/('Exp de Col al Mundo'!D9+'Imp a Col del Mundo'!D9)</f>
        <v>-7.3839096029035503E-2</v>
      </c>
      <c r="O12" s="90">
        <f>(Tabla1910111331[[#This Row],[Total Balanza Comercial de Colombia (4)]])/('Exp de Col al Mundo'!E9+'Imp a Col del Mundo'!E9)</f>
        <v>1.5753027446530069E-2</v>
      </c>
      <c r="P12" s="89">
        <f>(Tabla1910111331[[#This Row],[Total Balanza Comercial de Colombia (5)]])/('Exp de Col al Mundo'!F9+'Imp a Col del Mundo'!F9)</f>
        <v>-8.2849903980005177E-2</v>
      </c>
      <c r="Q12" s="89">
        <f>(Tabla1910111331[[#This Row],[Total Balanza Comercial de Colombia (6)]])/('Exp de Col al Mundo'!G9+'Imp a Col del Mundo'!G9)</f>
        <v>-5.6583901899806811E-2</v>
      </c>
      <c r="R12" s="89">
        <f>(Tabla1910111331[[#This Row],[Total Balanza Comercial de Colombia (7)]])/('Exp de Col al Mundo'!H9+'Imp a Col del Mundo'!H9)</f>
        <v>-4.8105336613191427E-2</v>
      </c>
      <c r="S12" s="89">
        <f>(Tabla1910111331[[#This Row],[Total Balanza Comercial de Colombia (8)]])/('Exp de Col al Mundo'!I9+'Imp a Col del Mundo'!I9)</f>
        <v>-0.20217626043545567</v>
      </c>
      <c r="T12" s="89">
        <f>(Tabla1910111331[[#This Row],[Total Balanza Comercial de Colombia (9)]])/('Exp de Col al Mundo'!J9+'Imp a Col del Mundo'!J9)</f>
        <v>-8.5564110315738795E-2</v>
      </c>
      <c r="U12" s="89">
        <f>(Tabla1910111331[[#This Row],[Total Balanza Comercial de Colombia (10)]])/('Exp de Col al Mundo'!K9+'Imp a Col del Mundo'!K9)</f>
        <v>-0.14733847117066967</v>
      </c>
      <c r="V12" s="1"/>
    </row>
    <row r="13" spans="1:32" x14ac:dyDescent="0.25">
      <c r="A13" s="9">
        <v>2003</v>
      </c>
      <c r="B13" s="47">
        <f>'Balanza c '!B10</f>
        <v>1343571.541</v>
      </c>
      <c r="C13" s="47">
        <f>'Balanza c '!C10</f>
        <v>-95188.263999999996</v>
      </c>
      <c r="D13" s="47">
        <f>'Balanza c '!D10</f>
        <v>-180617.163</v>
      </c>
      <c r="E13" s="47">
        <f>'Balanza c '!E10</f>
        <v>45079.386999999995</v>
      </c>
      <c r="F13" s="47">
        <f>'Balanza c '!F10</f>
        <v>-143422.48699999999</v>
      </c>
      <c r="G13" s="47">
        <f>'Balanza c '!G10</f>
        <v>-61093.654999999999</v>
      </c>
      <c r="H13" s="47">
        <f>'Balanza c '!H10</f>
        <v>-123900.56899999999</v>
      </c>
      <c r="I13" s="47">
        <f>'Balanza c '!I10</f>
        <v>-484785.84299999999</v>
      </c>
      <c r="J13" s="47">
        <f>'Balanza c '!J10</f>
        <v>-202766.89700000003</v>
      </c>
      <c r="K13" s="47">
        <f>'Balanza c '!K10</f>
        <v>-385699.902</v>
      </c>
      <c r="L13" s="90">
        <f>(Tabla1910111331[[#This Row],[Total Balanza Comercial de Colombia (1)]])/('Exp de Col al Mundo'!B10+'Imp a Col del Mundo'!B10)</f>
        <v>0.17264117236587298</v>
      </c>
      <c r="M13" s="89">
        <f>(Tabla1910111331[[#This Row],[Total Balanza Comercial de Colombia (2)]])/('Exp de Col al Mundo'!C10+'Imp a Col del Mundo'!C10)</f>
        <v>-4.643465134947667E-2</v>
      </c>
      <c r="N13" s="91">
        <f>(Tabla1910111331[[#This Row],[Total Balanza Comercial de Colombia (3)]])/('Exp de Col al Mundo'!D10+'Imp a Col del Mundo'!D10)</f>
        <v>-6.5374840516653765E-2</v>
      </c>
      <c r="O13" s="90">
        <f>(Tabla1910111331[[#This Row],[Total Balanza Comercial de Colombia (4)]])/('Exp de Col al Mundo'!E10+'Imp a Col del Mundo'!E10)</f>
        <v>2.7225201542066046E-2</v>
      </c>
      <c r="P13" s="89">
        <f>(Tabla1910111331[[#This Row],[Total Balanza Comercial de Colombia (5)]])/('Exp de Col al Mundo'!F10+'Imp a Col del Mundo'!F10)</f>
        <v>-8.4168886311614691E-2</v>
      </c>
      <c r="Q13" s="89">
        <f>(Tabla1910111331[[#This Row],[Total Balanza Comercial de Colombia (6)]])/('Exp de Col al Mundo'!G10+'Imp a Col del Mundo'!G10)</f>
        <v>-5.4398240225956754E-2</v>
      </c>
      <c r="R13" s="89">
        <f>(Tabla1910111331[[#This Row],[Total Balanza Comercial de Colombia (7)]])/('Exp de Col al Mundo'!H10+'Imp a Col del Mundo'!H10)</f>
        <v>-3.9244757588439087E-2</v>
      </c>
      <c r="S13" s="89">
        <f>(Tabla1910111331[[#This Row],[Total Balanza Comercial de Colombia (8)]])/('Exp de Col al Mundo'!I10+'Imp a Col del Mundo'!I10)</f>
        <v>-0.20371336600610152</v>
      </c>
      <c r="T13" s="89">
        <f>(Tabla1910111331[[#This Row],[Total Balanza Comercial de Colombia (9)]])/('Exp de Col al Mundo'!J10+'Imp a Col del Mundo'!J10)</f>
        <v>-0.11472571904248115</v>
      </c>
      <c r="U13" s="89">
        <f>(Tabla1910111331[[#This Row],[Total Balanza Comercial de Colombia (10)]])/('Exp de Col al Mundo'!K10+'Imp a Col del Mundo'!K10)</f>
        <v>-0.23454631951725269</v>
      </c>
      <c r="V13" s="1"/>
    </row>
    <row r="14" spans="1:32" x14ac:dyDescent="0.25">
      <c r="A14" s="9">
        <v>2004</v>
      </c>
      <c r="B14" s="47">
        <f>'Balanza c '!B11</f>
        <v>1609209.233</v>
      </c>
      <c r="C14" s="47">
        <f>'Balanza c '!C11</f>
        <v>-93431.650999999998</v>
      </c>
      <c r="D14" s="47">
        <f>'Balanza c '!D11</f>
        <v>-163312.43199999997</v>
      </c>
      <c r="E14" s="47">
        <f>'Balanza c '!E11</f>
        <v>40475.629999999997</v>
      </c>
      <c r="F14" s="47">
        <f>'Balanza c '!F11</f>
        <v>-164534.26800000001</v>
      </c>
      <c r="G14" s="47">
        <f>'Balanza c '!G11</f>
        <v>-109950.234</v>
      </c>
      <c r="H14" s="47">
        <f>'Balanza c '!H11</f>
        <v>-39786.972999999998</v>
      </c>
      <c r="I14" s="47">
        <f>'Balanza c '!I11</f>
        <v>-551844.19099999999</v>
      </c>
      <c r="J14" s="47">
        <f>'Balanza c '!J11</f>
        <v>-240317.84900000002</v>
      </c>
      <c r="K14" s="47">
        <f>'Balanza c '!K11</f>
        <v>-292419.212</v>
      </c>
      <c r="L14" s="90">
        <f>(Tabla1910111331[[#This Row],[Total Balanza Comercial de Colombia (1)]])/('Exp de Col al Mundo'!B11+'Imp a Col del Mundo'!B11)</f>
        <v>0.17032566264543919</v>
      </c>
      <c r="M14" s="89">
        <f>(Tabla1910111331[[#This Row],[Total Balanza Comercial de Colombia (2)]])/('Exp de Col al Mundo'!C11+'Imp a Col del Mundo'!C11)</f>
        <v>-3.8919723649534943E-2</v>
      </c>
      <c r="N14" s="91">
        <f>(Tabla1910111331[[#This Row],[Total Balanza Comercial de Colombia (3)]])/('Exp de Col al Mundo'!D11+'Imp a Col del Mundo'!D11)</f>
        <v>-4.5508623052585268E-2</v>
      </c>
      <c r="O14" s="90">
        <f>(Tabla1910111331[[#This Row],[Total Balanza Comercial de Colombia (4)]])/('Exp de Col al Mundo'!E11+'Imp a Col del Mundo'!E11)</f>
        <v>1.8733009913325382E-2</v>
      </c>
      <c r="P14" s="89">
        <f>(Tabla1910111331[[#This Row],[Total Balanza Comercial de Colombia (5)]])/('Exp de Col al Mundo'!F11+'Imp a Col del Mundo'!F11)</f>
        <v>-7.3680492975943118E-2</v>
      </c>
      <c r="Q14" s="89">
        <f>(Tabla1910111331[[#This Row],[Total Balanza Comercial de Colombia (6)]])/('Exp de Col al Mundo'!G11+'Imp a Col del Mundo'!G11)</f>
        <v>-6.0628244211752925E-2</v>
      </c>
      <c r="R14" s="89">
        <f>(Tabla1910111331[[#This Row],[Total Balanza Comercial de Colombia (7)]])/('Exp de Col al Mundo'!H11+'Imp a Col del Mundo'!H11)</f>
        <v>-9.6701257656257762E-3</v>
      </c>
      <c r="S14" s="89">
        <f>(Tabla1910111331[[#This Row],[Total Balanza Comercial de Colombia (8)]])/('Exp de Col al Mundo'!I11+'Imp a Col del Mundo'!I11)</f>
        <v>-0.16433426599319109</v>
      </c>
      <c r="T14" s="89">
        <f>(Tabla1910111331[[#This Row],[Total Balanza Comercial de Colombia (9)]])/('Exp de Col al Mundo'!J11+'Imp a Col del Mundo'!J11)</f>
        <v>-0.11454369624290259</v>
      </c>
      <c r="U14" s="89">
        <f>(Tabla1910111331[[#This Row],[Total Balanza Comercial de Colombia (10)]])/('Exp de Col al Mundo'!K11+'Imp a Col del Mundo'!K11)</f>
        <v>-0.18253764363704408</v>
      </c>
      <c r="V14" s="1"/>
    </row>
    <row r="15" spans="1:32" x14ac:dyDescent="0.25">
      <c r="A15" s="9">
        <v>2005</v>
      </c>
      <c r="B15" s="47">
        <f>'Balanza c '!B12</f>
        <v>2026566.2799999998</v>
      </c>
      <c r="C15" s="47">
        <f>'Balanza c '!C12</f>
        <v>-94932.083000000013</v>
      </c>
      <c r="D15" s="47">
        <f>'Balanza c '!D12</f>
        <v>-188016.43700000001</v>
      </c>
      <c r="E15" s="47">
        <f>'Balanza c '!E12</f>
        <v>23317.127</v>
      </c>
      <c r="F15" s="47">
        <f>'Balanza c '!F12</f>
        <v>-216753.60399999999</v>
      </c>
      <c r="G15" s="47">
        <f>'Balanza c '!G12</f>
        <v>-113642.243</v>
      </c>
      <c r="H15" s="47">
        <f>'Balanza c '!H12</f>
        <v>-99319.909999999974</v>
      </c>
      <c r="I15" s="47">
        <f>'Balanza c '!I12</f>
        <v>-619866.25300000003</v>
      </c>
      <c r="J15" s="47">
        <f>'Balanza c '!J12</f>
        <v>-520009.51199999999</v>
      </c>
      <c r="K15" s="47">
        <f>'Balanza c '!K12</f>
        <v>-287211.24599999998</v>
      </c>
      <c r="L15" s="90">
        <f>(Tabla1910111331[[#This Row],[Total Balanza Comercial de Colombia (1)]])/('Exp de Col al Mundo'!B12+'Imp a Col del Mundo'!B12)</f>
        <v>0.16485251895947178</v>
      </c>
      <c r="M15" s="89">
        <f>(Tabla1910111331[[#This Row],[Total Balanza Comercial de Colombia (2)]])/('Exp de Col al Mundo'!C12+'Imp a Col del Mundo'!C12)</f>
        <v>-3.442630379499094E-2</v>
      </c>
      <c r="N15" s="91">
        <f>(Tabla1910111331[[#This Row],[Total Balanza Comercial de Colombia (3)]])/('Exp de Col al Mundo'!D12+'Imp a Col del Mundo'!D12)</f>
        <v>-4.1141865111646546E-2</v>
      </c>
      <c r="O15" s="90">
        <f>(Tabla1910111331[[#This Row],[Total Balanza Comercial de Colombia (4)]])/('Exp de Col al Mundo'!E12+'Imp a Col del Mundo'!E12)</f>
        <v>9.8502523469289702E-3</v>
      </c>
      <c r="P15" s="89">
        <f>(Tabla1910111331[[#This Row],[Total Balanza Comercial de Colombia (5)]])/('Exp de Col al Mundo'!F12+'Imp a Col del Mundo'!F12)</f>
        <v>-7.599854917027056E-2</v>
      </c>
      <c r="Q15" s="89">
        <f>(Tabla1910111331[[#This Row],[Total Balanza Comercial de Colombia (6)]])/('Exp de Col al Mundo'!G12+'Imp a Col del Mundo'!G12)</f>
        <v>-4.3794153215890121E-2</v>
      </c>
      <c r="R15" s="89">
        <f>(Tabla1910111331[[#This Row],[Total Balanza Comercial de Colombia (7)]])/('Exp de Col al Mundo'!H12+'Imp a Col del Mundo'!H12)</f>
        <v>-1.9860542440041189E-2</v>
      </c>
      <c r="S15" s="89">
        <f>(Tabla1910111331[[#This Row],[Total Balanza Comercial de Colombia (8)]])/('Exp de Col al Mundo'!I12+'Imp a Col del Mundo'!I12)</f>
        <v>-0.17129132495896707</v>
      </c>
      <c r="T15" s="89">
        <f>(Tabla1910111331[[#This Row],[Total Balanza Comercial de Colombia (9)]])/('Exp de Col al Mundo'!J12+'Imp a Col del Mundo'!J12)</f>
        <v>-0.16017905522262588</v>
      </c>
      <c r="U15" s="89">
        <f>(Tabla1910111331[[#This Row],[Total Balanza Comercial de Colombia (10)]])/('Exp de Col al Mundo'!K12+'Imp a Col del Mundo'!K12)</f>
        <v>-0.15187051081381608</v>
      </c>
      <c r="V15" s="1"/>
    </row>
    <row r="16" spans="1:32" x14ac:dyDescent="0.25">
      <c r="A16" s="9">
        <v>2006</v>
      </c>
      <c r="B16" s="47">
        <f>'Balanza c '!B13</f>
        <v>2363708.889</v>
      </c>
      <c r="C16" s="47">
        <f>'Balanza c '!C13</f>
        <v>-194480.38500000001</v>
      </c>
      <c r="D16" s="47">
        <f>'Balanza c '!D13</f>
        <v>-43703.152999999991</v>
      </c>
      <c r="E16" s="47">
        <f>'Balanza c '!E13</f>
        <v>37034.933000000005</v>
      </c>
      <c r="F16" s="47">
        <f>'Balanza c '!F13</f>
        <v>-237239.31599999999</v>
      </c>
      <c r="G16" s="47">
        <f>'Balanza c '!G13</f>
        <v>-150015.481</v>
      </c>
      <c r="H16" s="47">
        <f>'Balanza c '!H13</f>
        <v>31067.007000000041</v>
      </c>
      <c r="I16" s="47">
        <f>'Balanza c '!I13</f>
        <v>-781586.50300000003</v>
      </c>
      <c r="J16" s="47">
        <f>'Balanza c '!J13</f>
        <v>-453456.864</v>
      </c>
      <c r="K16" s="47">
        <f>'Balanza c '!K13</f>
        <v>-510876.13299999997</v>
      </c>
      <c r="L16" s="90">
        <f>(Tabla1910111331[[#This Row],[Total Balanza Comercial de Colombia (1)]])/('Exp de Col al Mundo'!B13+'Imp a Col del Mundo'!B13)</f>
        <v>0.16731618073697521</v>
      </c>
      <c r="M16" s="89">
        <f>(Tabla1910111331[[#This Row],[Total Balanza Comercial de Colombia (2)]])/('Exp de Col al Mundo'!C13+'Imp a Col del Mundo'!C13)</f>
        <v>-5.9780815543031926E-2</v>
      </c>
      <c r="N16" s="91">
        <f>(Tabla1910111331[[#This Row],[Total Balanza Comercial de Colombia (3)]])/('Exp de Col al Mundo'!D13+'Imp a Col del Mundo'!D13)</f>
        <v>-7.9415287587628579E-3</v>
      </c>
      <c r="O16" s="90">
        <f>(Tabla1910111331[[#This Row],[Total Balanza Comercial de Colombia (4)]])/('Exp de Col al Mundo'!E13+'Imp a Col del Mundo'!E13)</f>
        <v>1.3746933244713865E-2</v>
      </c>
      <c r="P16" s="89">
        <f>(Tabla1910111331[[#This Row],[Total Balanza Comercial de Colombia (5)]])/('Exp de Col al Mundo'!F13+'Imp a Col del Mundo'!F13)</f>
        <v>-6.989920546171409E-2</v>
      </c>
      <c r="Q16" s="89">
        <f>(Tabla1910111331[[#This Row],[Total Balanza Comercial de Colombia (6)]])/('Exp de Col al Mundo'!G13+'Imp a Col del Mundo'!G13)</f>
        <v>-4.075798656231084E-2</v>
      </c>
      <c r="R16" s="89">
        <f>(Tabla1910111331[[#This Row],[Total Balanza Comercial de Colombia (7)]])/('Exp de Col al Mundo'!H13+'Imp a Col del Mundo'!H13)</f>
        <v>5.1187825405329627E-3</v>
      </c>
      <c r="S16" s="89">
        <f>(Tabla1910111331[[#This Row],[Total Balanza Comercial de Colombia (8)]])/('Exp de Col al Mundo'!I13+'Imp a Col del Mundo'!I13)</f>
        <v>-0.17520060931627904</v>
      </c>
      <c r="T16" s="89">
        <f>(Tabla1910111331[[#This Row],[Total Balanza Comercial de Colombia (9)]])/('Exp de Col al Mundo'!J13+'Imp a Col del Mundo'!J13)</f>
        <v>-0.12425838242141526</v>
      </c>
      <c r="U16" s="89">
        <f>(Tabla1910111331[[#This Row],[Total Balanza Comercial de Colombia (10)]])/('Exp de Col al Mundo'!K13+'Imp a Col del Mundo'!K13)</f>
        <v>-0.23139413547515625</v>
      </c>
      <c r="V16" s="1"/>
    </row>
    <row r="17" spans="1:34" x14ac:dyDescent="0.25">
      <c r="A17" s="9">
        <v>2007</v>
      </c>
      <c r="B17" s="47">
        <f>'Balanza c '!B14</f>
        <v>3005270.6910000001</v>
      </c>
      <c r="C17" s="47">
        <f>'Balanza c '!C14</f>
        <v>-114742.79500000001</v>
      </c>
      <c r="D17" s="47">
        <f>'Balanza c '!D14</f>
        <v>-31163.808999999979</v>
      </c>
      <c r="E17" s="47">
        <f>'Balanza c '!E14</f>
        <v>1396.351999999999</v>
      </c>
      <c r="F17" s="47">
        <f>'Balanza c '!F14</f>
        <v>-308098.86799999996</v>
      </c>
      <c r="G17" s="47">
        <f>'Balanza c '!G14</f>
        <v>-220319.61000000002</v>
      </c>
      <c r="H17" s="47">
        <f>'Balanza c '!H14</f>
        <v>209122.26300000004</v>
      </c>
      <c r="I17" s="47">
        <f>'Balanza c '!I14</f>
        <v>-1100827.4080000001</v>
      </c>
      <c r="J17" s="47">
        <f>'Balanza c '!J14</f>
        <v>-416826.554</v>
      </c>
      <c r="K17" s="47">
        <f>'Balanza c '!K14</f>
        <v>-511870.86799999996</v>
      </c>
      <c r="L17" s="90">
        <f>(Tabla1910111331[[#This Row],[Total Balanza Comercial de Colombia (1)]])/('Exp de Col al Mundo'!B14+'Imp a Col del Mundo'!B14)</f>
        <v>0.17319226534584525</v>
      </c>
      <c r="M17" s="89">
        <f>(Tabla1910111331[[#This Row],[Total Balanza Comercial de Colombia (2)]])/('Exp de Col al Mundo'!C14+'Imp a Col del Mundo'!C14)</f>
        <v>-2.9507342300108895E-2</v>
      </c>
      <c r="N17" s="91">
        <f>(Tabla1910111331[[#This Row],[Total Balanza Comercial de Colombia (3)]])/('Exp de Col al Mundo'!D14+'Imp a Col del Mundo'!D14)</f>
        <v>-5.1330276493085384E-3</v>
      </c>
      <c r="O17" s="90">
        <f>(Tabla1910111331[[#This Row],[Total Balanza Comercial de Colombia (4)]])/('Exp de Col al Mundo'!E14+'Imp a Col del Mundo'!E14)</f>
        <v>3.6920574174832525E-4</v>
      </c>
      <c r="P17" s="89">
        <f>(Tabla1910111331[[#This Row],[Total Balanza Comercial de Colombia (5)]])/('Exp de Col al Mundo'!F14+'Imp a Col del Mundo'!F14)</f>
        <v>-7.0108186770733466E-2</v>
      </c>
      <c r="Q17" s="89">
        <f>(Tabla1910111331[[#This Row],[Total Balanza Comercial de Colombia (6)]])/('Exp de Col al Mundo'!G14+'Imp a Col del Mundo'!G14)</f>
        <v>-4.3307750027540434E-2</v>
      </c>
      <c r="R17" s="89">
        <f>(Tabla1910111331[[#This Row],[Total Balanza Comercial de Colombia (7)]])/('Exp de Col al Mundo'!H14+'Imp a Col del Mundo'!H14)</f>
        <v>2.6954840756575293E-2</v>
      </c>
      <c r="S17" s="89">
        <f>(Tabla1910111331[[#This Row],[Total Balanza Comercial de Colombia (8)]])/('Exp de Col al Mundo'!I14+'Imp a Col del Mundo'!I14)</f>
        <v>-0.18074769760196704</v>
      </c>
      <c r="T17" s="89">
        <f>(Tabla1910111331[[#This Row],[Total Balanza Comercial de Colombia (9)]])/('Exp de Col al Mundo'!J14+'Imp a Col del Mundo'!J14)</f>
        <v>-9.6057404646909372E-2</v>
      </c>
      <c r="U17" s="89">
        <f>(Tabla1910111331[[#This Row],[Total Balanza Comercial de Colombia (10)]])/('Exp de Col al Mundo'!K14+'Imp a Col del Mundo'!K14)</f>
        <v>-0.19724045606495402</v>
      </c>
      <c r="V17" s="1"/>
    </row>
    <row r="18" spans="1:34" x14ac:dyDescent="0.25">
      <c r="A18" s="9">
        <v>2008</v>
      </c>
      <c r="B18" s="47">
        <f>'Balanza c '!B15</f>
        <v>3512939.2429999998</v>
      </c>
      <c r="C18" s="47">
        <f>'Balanza c '!C15</f>
        <v>-67510.866999999969</v>
      </c>
      <c r="D18" s="47">
        <f>'Balanza c '!D15</f>
        <v>-59452.985000000044</v>
      </c>
      <c r="E18" s="47">
        <f>'Balanza c '!E15</f>
        <v>-28791.546999999991</v>
      </c>
      <c r="F18" s="47">
        <f>'Balanza c '!F15</f>
        <v>-359533.86699999997</v>
      </c>
      <c r="G18" s="47">
        <f>'Balanza c '!G15</f>
        <v>-270105.696</v>
      </c>
      <c r="H18" s="47">
        <f>'Balanza c '!H15</f>
        <v>-236775.01599999995</v>
      </c>
      <c r="I18" s="47">
        <f>'Balanza c '!I15</f>
        <v>-1224455.8399999999</v>
      </c>
      <c r="J18" s="47">
        <f>'Balanza c '!J15</f>
        <v>-534493.79399999999</v>
      </c>
      <c r="K18" s="47">
        <f>'Balanza c '!K15</f>
        <v>-1204122.1839999999</v>
      </c>
      <c r="L18" s="90">
        <f>(Tabla1910111331[[#This Row],[Total Balanza Comercial de Colombia (1)]])/('Exp de Col al Mundo'!B15+'Imp a Col del Mundo'!B15)</f>
        <v>0.14678662804248716</v>
      </c>
      <c r="M18" s="89">
        <f>(Tabla1910111331[[#This Row],[Total Balanza Comercial de Colombia (2)]])/('Exp de Col al Mundo'!C15+'Imp a Col del Mundo'!C15)</f>
        <v>-1.5163235606375183E-2</v>
      </c>
      <c r="N18" s="89">
        <f>(Tabla1910111331[[#This Row],[Total Balanza Comercial de Colombia (3)]])/('Exp de Col al Mundo'!D15+'Imp a Col del Mundo'!D15)</f>
        <v>-6.6668969929352959E-3</v>
      </c>
      <c r="O18" s="90">
        <f>(Tabla1910111331[[#This Row],[Total Balanza Comercial de Colombia (4)]])/('Exp de Col al Mundo'!E15+'Imp a Col del Mundo'!E15)</f>
        <v>-6.889148482600518E-3</v>
      </c>
      <c r="P18" s="89">
        <f>(Tabla1910111331[[#This Row],[Total Balanza Comercial de Colombia (5)]])/('Exp de Col al Mundo'!F15+'Imp a Col del Mundo'!F15)</f>
        <v>-6.7341802396652495E-2</v>
      </c>
      <c r="Q18" s="89">
        <f>(Tabla1910111331[[#This Row],[Total Balanza Comercial de Colombia (6)]])/('Exp de Col al Mundo'!G15+'Imp a Col del Mundo'!G15)</f>
        <v>-6.5862067506776659E-2</v>
      </c>
      <c r="R18" s="89">
        <f>(Tabla1910111331[[#This Row],[Total Balanza Comercial de Colombia (7)]])/('Exp de Col al Mundo'!H15+'Imp a Col del Mundo'!H15)</f>
        <v>-2.7789187524013111E-2</v>
      </c>
      <c r="S18" s="89">
        <f>(Tabla1910111331[[#This Row],[Total Balanza Comercial de Colombia (8)]])/('Exp de Col al Mundo'!I15+'Imp a Col del Mundo'!I15)</f>
        <v>-0.1682609209944467</v>
      </c>
      <c r="T18" s="89">
        <f>(Tabla1910111331[[#This Row],[Total Balanza Comercial de Colombia (9)]])/('Exp de Col al Mundo'!J15+'Imp a Col del Mundo'!J15)</f>
        <v>-0.10525025502024296</v>
      </c>
      <c r="U18" s="89">
        <f>(Tabla1910111331[[#This Row],[Total Balanza Comercial de Colombia (10)]])/('Exp de Col al Mundo'!K15+'Imp a Col del Mundo'!K15)</f>
        <v>-0.322813913475342</v>
      </c>
      <c r="V18" s="1"/>
    </row>
    <row r="19" spans="1:34" x14ac:dyDescent="0.25">
      <c r="A19" s="9">
        <v>2009</v>
      </c>
      <c r="B19" s="47">
        <f>'Balanza c '!B16</f>
        <v>3952193.1569999997</v>
      </c>
      <c r="C19" s="47">
        <f>'Balanza c '!C16</f>
        <v>-157343.75300000003</v>
      </c>
      <c r="D19" s="47">
        <f>'Balanza c '!D16</f>
        <v>-173037.06899999999</v>
      </c>
      <c r="E19" s="47">
        <f>'Balanza c '!E16</f>
        <v>-25898.319999999992</v>
      </c>
      <c r="F19" s="47">
        <f>'Balanza c '!F16</f>
        <v>-273329.31699999998</v>
      </c>
      <c r="G19" s="47">
        <f>'Balanza c '!G16</f>
        <v>-202575.94099999999</v>
      </c>
      <c r="H19" s="47">
        <f>'Balanza c '!H16</f>
        <v>-297153.723</v>
      </c>
      <c r="I19" s="47">
        <f>'Balanza c '!I16</f>
        <v>-1091136.6629999999</v>
      </c>
      <c r="J19" s="47">
        <f>'Balanza c '!J16</f>
        <v>-345680.326</v>
      </c>
      <c r="K19" s="47">
        <f>'Balanza c '!K16</f>
        <v>-1772893.7180000001</v>
      </c>
      <c r="L19" s="90">
        <f>(Tabla1910111331[[#This Row],[Total Balanza Comercial de Colombia (1)]])/('Exp de Col al Mundo'!B16+'Imp a Col del Mundo'!B16)</f>
        <v>0.1821724974801216</v>
      </c>
      <c r="M19" s="89">
        <f>(Tabla1910111331[[#This Row],[Total Balanza Comercial de Colombia (2)]])/('Exp de Col al Mundo'!C16+'Imp a Col del Mundo'!C16)</f>
        <v>-4.0115341895355094E-2</v>
      </c>
      <c r="N19" s="89">
        <f>(Tabla1910111331[[#This Row],[Total Balanza Comercial de Colombia (3)]])/('Exp de Col al Mundo'!D16+'Imp a Col del Mundo'!D16)</f>
        <v>-2.7271742618395441E-2</v>
      </c>
      <c r="O19" s="90">
        <f>(Tabla1910111331[[#This Row],[Total Balanza Comercial de Colombia (4)]])/('Exp de Col al Mundo'!E16+'Imp a Col del Mundo'!E16)</f>
        <v>-9.237143877090577E-3</v>
      </c>
      <c r="P19" s="89">
        <f>(Tabla1910111331[[#This Row],[Total Balanza Comercial de Colombia (5)]])/('Exp de Col al Mundo'!F16+'Imp a Col del Mundo'!F16)</f>
        <v>-7.0502611855782674E-2</v>
      </c>
      <c r="Q19" s="89">
        <f>(Tabla1910111331[[#This Row],[Total Balanza Comercial de Colombia (6)]])/('Exp de Col al Mundo'!G16+'Imp a Col del Mundo'!G16)</f>
        <v>-7.1391689883363085E-2</v>
      </c>
      <c r="R19" s="89">
        <f>(Tabla1910111331[[#This Row],[Total Balanza Comercial de Colombia (7)]])/('Exp de Col al Mundo'!H16+'Imp a Col del Mundo'!H16)</f>
        <v>-4.3484913648099414E-2</v>
      </c>
      <c r="S19" s="89">
        <f>(Tabla1910111331[[#This Row],[Total Balanza Comercial de Colombia (8)]])/('Exp de Col al Mundo'!I16+'Imp a Col del Mundo'!I16)</f>
        <v>-0.17248198457277553</v>
      </c>
      <c r="T19" s="89">
        <f>(Tabla1910111331[[#This Row],[Total Balanza Comercial de Colombia (9)]])/('Exp de Col al Mundo'!J16+'Imp a Col del Mundo'!J16)</f>
        <v>-8.8544069012686383E-2</v>
      </c>
      <c r="U19" s="89">
        <f>(Tabla1910111331[[#This Row],[Total Balanza Comercial de Colombia (10)]])/('Exp de Col al Mundo'!K16+'Imp a Col del Mundo'!K16)</f>
        <v>-0.35679875989875998</v>
      </c>
      <c r="V19" s="1"/>
    </row>
    <row r="20" spans="1:34" x14ac:dyDescent="0.25">
      <c r="A20" s="9">
        <v>2010</v>
      </c>
      <c r="B20" s="47">
        <f>'Balanza c '!B17</f>
        <v>3955849.0500000003</v>
      </c>
      <c r="C20" s="47">
        <f>'Balanza c '!C17</f>
        <v>-257130.96000000002</v>
      </c>
      <c r="D20" s="47">
        <f>'Balanza c '!D17</f>
        <v>-26639.22100000002</v>
      </c>
      <c r="E20" s="47">
        <f>'Balanza c '!E17</f>
        <v>1751.7660000000033</v>
      </c>
      <c r="F20" s="47">
        <f>'Balanza c '!F17</f>
        <v>-349771.77800000005</v>
      </c>
      <c r="G20" s="47">
        <f>'Balanza c '!G17</f>
        <v>-287323.06200000003</v>
      </c>
      <c r="H20" s="47">
        <f>'Balanza c '!H17</f>
        <v>-261265.97400000005</v>
      </c>
      <c r="I20" s="47">
        <f>'Balanza c '!I17</f>
        <v>-1173766.5019999999</v>
      </c>
      <c r="J20" s="47">
        <f>'Balanza c '!J17</f>
        <v>-497197.62799999997</v>
      </c>
      <c r="K20" s="47">
        <f>'Balanza c '!K17</f>
        <v>-1702502.55</v>
      </c>
      <c r="L20" s="90">
        <f>(Tabla1910111331[[#This Row],[Total Balanza Comercial de Colombia (1)]])/('Exp de Col al Mundo'!B17+'Imp a Col del Mundo'!B17)</f>
        <v>0.14390036948242568</v>
      </c>
      <c r="M20" s="89">
        <f>(Tabla1910111331[[#This Row],[Total Balanza Comercial de Colombia (2)]])/('Exp de Col al Mundo'!C17+'Imp a Col del Mundo'!C17)</f>
        <v>-5.6886411171424511E-2</v>
      </c>
      <c r="N20" s="89">
        <f>(Tabla1910111331[[#This Row],[Total Balanza Comercial de Colombia (3)]])/('Exp de Col al Mundo'!D17+'Imp a Col del Mundo'!D17)</f>
        <v>-2.9410116920310565E-3</v>
      </c>
      <c r="O20" s="90">
        <f>(Tabla1910111331[[#This Row],[Total Balanza Comercial de Colombia (4)]])/('Exp de Col al Mundo'!E17+'Imp a Col del Mundo'!E17)</f>
        <v>5.8126972341026944E-4</v>
      </c>
      <c r="P20" s="89">
        <f>(Tabla1910111331[[#This Row],[Total Balanza Comercial de Colombia (5)]])/('Exp de Col al Mundo'!F17+'Imp a Col del Mundo'!F17)</f>
        <v>-7.4029894103463861E-2</v>
      </c>
      <c r="Q20" s="89">
        <f>(Tabla1910111331[[#This Row],[Total Balanza Comercial de Colombia (6)]])/('Exp de Col al Mundo'!G17+'Imp a Col del Mundo'!G17)</f>
        <v>-6.6714025519588452E-2</v>
      </c>
      <c r="R20" s="89">
        <f>(Tabla1910111331[[#This Row],[Total Balanza Comercial de Colombia (7)]])/('Exp de Col al Mundo'!H17+'Imp a Col del Mundo'!H17)</f>
        <v>-3.254353988409972E-2</v>
      </c>
      <c r="S20" s="89">
        <f>(Tabla1910111331[[#This Row],[Total Balanza Comercial de Colombia (8)]])/('Exp de Col al Mundo'!I17+'Imp a Col del Mundo'!I17)</f>
        <v>-0.16716305718062766</v>
      </c>
      <c r="T20" s="89">
        <f>(Tabla1910111331[[#This Row],[Total Balanza Comercial de Colombia (9)]])/('Exp de Col al Mundo'!J17+'Imp a Col del Mundo'!J17)</f>
        <v>-0.10037983243563084</v>
      </c>
      <c r="U20" s="89">
        <f>(Tabla1910111331[[#This Row],[Total Balanza Comercial de Colombia (10)]])/('Exp de Col al Mundo'!K17+'Imp a Col del Mundo'!K17)</f>
        <v>-0.37243726547575756</v>
      </c>
      <c r="V20" s="1"/>
    </row>
    <row r="21" spans="1:34" x14ac:dyDescent="0.25">
      <c r="A21" s="9">
        <v>2011</v>
      </c>
      <c r="B21" s="47">
        <f>'Balanza c '!B18</f>
        <v>7535134.9560000002</v>
      </c>
      <c r="C21" s="47">
        <f>'Balanza c '!C18</f>
        <v>-210068.73499999999</v>
      </c>
      <c r="D21" s="47">
        <f>'Balanza c '!D18</f>
        <v>11784.385999999999</v>
      </c>
      <c r="E21" s="47">
        <f>'Balanza c '!E18</f>
        <v>-19401.406000000003</v>
      </c>
      <c r="F21" s="47">
        <f>'Balanza c '!F18</f>
        <v>-432175.52500000002</v>
      </c>
      <c r="G21" s="47">
        <f>'Balanza c '!G18</f>
        <v>-471238.587</v>
      </c>
      <c r="H21" s="47">
        <f>'Balanza c '!H18</f>
        <v>-411445.04300000006</v>
      </c>
      <c r="I21" s="47">
        <f>'Balanza c '!I18</f>
        <v>-1614244.203</v>
      </c>
      <c r="J21" s="47">
        <f>'Balanza c '!J18</f>
        <v>-492951.55599999998</v>
      </c>
      <c r="K21" s="47">
        <f>'Balanza c '!K18</f>
        <v>-2388754.409</v>
      </c>
      <c r="L21" s="90">
        <f>(Tabla1910111331[[#This Row],[Total Balanza Comercial de Colombia (1)]])/('Exp de Col al Mundo'!B18+'Imp a Col del Mundo'!B18)</f>
        <v>0.18131988583354816</v>
      </c>
      <c r="M21" s="89">
        <f>(Tabla1910111331[[#This Row],[Total Balanza Comercial de Colombia (2)]])/('Exp de Col al Mundo'!C18+'Imp a Col del Mundo'!C18)</f>
        <v>-3.746771501152437E-2</v>
      </c>
      <c r="N21" s="89">
        <f>(Tabla1910111331[[#This Row],[Total Balanza Comercial de Colombia (3)]])/('Exp de Col al Mundo'!D18+'Imp a Col del Mundo'!D18)</f>
        <v>8.9502996428711271E-4</v>
      </c>
      <c r="O21" s="90">
        <f>(Tabla1910111331[[#This Row],[Total Balanza Comercial de Colombia (4)]])/('Exp de Col al Mundo'!E18+'Imp a Col del Mundo'!E18)</f>
        <v>-4.9515485987060813E-3</v>
      </c>
      <c r="P21" s="89">
        <f>(Tabla1910111331[[#This Row],[Total Balanza Comercial de Colombia (5)]])/('Exp de Col al Mundo'!F18+'Imp a Col del Mundo'!F18)</f>
        <v>-7.3317173476036321E-2</v>
      </c>
      <c r="Q21" s="89">
        <f>(Tabla1910111331[[#This Row],[Total Balanza Comercial de Colombia (6)]])/('Exp de Col al Mundo'!G18+'Imp a Col del Mundo'!G18)</f>
        <v>-6.9659402973170151E-2</v>
      </c>
      <c r="R21" s="89">
        <f>(Tabla1910111331[[#This Row],[Total Balanza Comercial de Colombia (7)]])/('Exp de Col al Mundo'!H18+'Imp a Col del Mundo'!H18)</f>
        <v>-4.0712369840640431E-2</v>
      </c>
      <c r="S21" s="89">
        <f>(Tabla1910111331[[#This Row],[Total Balanza Comercial de Colombia (8)]])/('Exp de Col al Mundo'!I18+'Imp a Col del Mundo'!I18)</f>
        <v>-0.1867495979708936</v>
      </c>
      <c r="T21" s="89">
        <f>(Tabla1910111331[[#This Row],[Total Balanza Comercial de Colombia (9)]])/('Exp de Col al Mundo'!J18+'Imp a Col del Mundo'!J18)</f>
        <v>-8.3826499465897791E-2</v>
      </c>
      <c r="U21" s="89">
        <f>(Tabla1910111331[[#This Row],[Total Balanza Comercial de Colombia (10)]])/('Exp de Col al Mundo'!K18+'Imp a Col del Mundo'!K18)</f>
        <v>-0.37564175493940949</v>
      </c>
      <c r="V21" s="1"/>
    </row>
    <row r="22" spans="1:34" x14ac:dyDescent="0.25">
      <c r="A22" s="9">
        <v>2012</v>
      </c>
      <c r="B22" s="47">
        <f>'Balanza c '!B19</f>
        <v>7872889.3900000006</v>
      </c>
      <c r="C22" s="47">
        <f>'Balanza c '!C19</f>
        <v>-286629.35499999998</v>
      </c>
      <c r="D22" s="47">
        <f>'Balanza c '!D19</f>
        <v>-108266.375</v>
      </c>
      <c r="E22" s="47">
        <f>'Balanza c '!E19</f>
        <v>-23580.812999999995</v>
      </c>
      <c r="F22" s="47">
        <f>'Balanza c '!F19</f>
        <v>-516260.04500000004</v>
      </c>
      <c r="G22" s="47">
        <f>'Balanza c '!G19</f>
        <v>-435674.79600000003</v>
      </c>
      <c r="H22" s="47">
        <f>'Balanza c '!H19</f>
        <v>-556706.48600000003</v>
      </c>
      <c r="I22" s="47">
        <f>'Balanza c '!I19</f>
        <v>-1774525.73</v>
      </c>
      <c r="J22" s="47">
        <f>'Balanza c '!J19</f>
        <v>-440779.18699999998</v>
      </c>
      <c r="K22" s="47">
        <f>'Balanza c '!K19</f>
        <v>-1837460.037</v>
      </c>
      <c r="L22" s="90">
        <f>(Tabla1910111331[[#This Row],[Total Balanza Comercial de Colombia (1)]])/('Exp de Col al Mundo'!B19+'Imp a Col del Mundo'!B19)</f>
        <v>0.17621859037272519</v>
      </c>
      <c r="M22" s="89">
        <f>(Tabla1910111331[[#This Row],[Total Balanza Comercial de Colombia (2)]])/('Exp de Col al Mundo'!C19+'Imp a Col del Mundo'!C19)</f>
        <v>-4.8694525071749442E-2</v>
      </c>
      <c r="N22" s="89">
        <f>(Tabla1910111331[[#This Row],[Total Balanza Comercial de Colombia (3)]])/('Exp de Col al Mundo'!D19+'Imp a Col del Mundo'!D19)</f>
        <v>-7.1264773788221525E-3</v>
      </c>
      <c r="O22" s="90">
        <f>(Tabla1910111331[[#This Row],[Total Balanza Comercial de Colombia (4)]])/('Exp de Col al Mundo'!E19+'Imp a Col del Mundo'!E19)</f>
        <v>-5.6601012801222126E-3</v>
      </c>
      <c r="P22" s="89">
        <f>(Tabla1910111331[[#This Row],[Total Balanza Comercial de Colombia (5)]])/('Exp de Col al Mundo'!F19+'Imp a Col del Mundo'!F19)</f>
        <v>-8.0865480275262802E-2</v>
      </c>
      <c r="Q22" s="89">
        <f>(Tabla1910111331[[#This Row],[Total Balanza Comercial de Colombia (6)]])/('Exp de Col al Mundo'!G19+'Imp a Col del Mundo'!G19)</f>
        <v>-6.3770135312190321E-2</v>
      </c>
      <c r="R22" s="89">
        <f>(Tabla1910111331[[#This Row],[Total Balanza Comercial de Colombia (7)]])/('Exp de Col al Mundo'!H19+'Imp a Col del Mundo'!H19)</f>
        <v>-5.398894986192438E-2</v>
      </c>
      <c r="S22" s="89">
        <f>(Tabla1910111331[[#This Row],[Total Balanza Comercial de Colombia (8)]])/('Exp de Col al Mundo'!I19+'Imp a Col del Mundo'!I19)</f>
        <v>-0.19151025340283873</v>
      </c>
      <c r="T22" s="89">
        <f>(Tabla1910111331[[#This Row],[Total Balanza Comercial de Colombia (9)]])/('Exp de Col al Mundo'!J19+'Imp a Col del Mundo'!J19)</f>
        <v>-6.6189262379128075E-2</v>
      </c>
      <c r="U22" s="89">
        <f>(Tabla1910111331[[#This Row],[Total Balanza Comercial de Colombia (10)]])/('Exp de Col al Mundo'!K19+'Imp a Col del Mundo'!K19)</f>
        <v>-0.39546043816920967</v>
      </c>
      <c r="V22" s="1"/>
    </row>
    <row r="23" spans="1:34" x14ac:dyDescent="0.25">
      <c r="A23" s="9">
        <v>2013</v>
      </c>
      <c r="B23" s="47">
        <f>'Balanza c '!B20</f>
        <v>8103424.8329999996</v>
      </c>
      <c r="C23" s="47">
        <f>'Balanza c '!C20</f>
        <v>-307309.47100000002</v>
      </c>
      <c r="D23" s="47">
        <f>'Balanza c '!D20</f>
        <v>-40747.268999999971</v>
      </c>
      <c r="E23" s="47">
        <f>'Balanza c '!E20</f>
        <v>-38308.695000000007</v>
      </c>
      <c r="F23" s="47">
        <f>'Balanza c '!F20</f>
        <v>-566995.36699999997</v>
      </c>
      <c r="G23" s="47">
        <f>'Balanza c '!G20</f>
        <v>-450031.67499999999</v>
      </c>
      <c r="H23" s="47">
        <f>'Balanza c '!H20</f>
        <v>-693834.69499999995</v>
      </c>
      <c r="I23" s="47">
        <f>'Balanza c '!I20</f>
        <v>-1794850.061</v>
      </c>
      <c r="J23" s="47">
        <f>'Balanza c '!J20</f>
        <v>-549767.54299999995</v>
      </c>
      <c r="K23" s="47">
        <f>'Balanza c '!K20</f>
        <v>-2258742.0209999997</v>
      </c>
      <c r="L23" s="90">
        <f>(Tabla1910111331[[#This Row],[Total Balanza Comercial de Colombia (1)]])/('Exp de Col al Mundo'!B20+'Imp a Col del Mundo'!B20)</f>
        <v>0.18038591394982187</v>
      </c>
      <c r="M23" s="89">
        <f>(Tabla1910111331[[#This Row],[Total Balanza Comercial de Colombia (2)]])/('Exp de Col al Mundo'!C20+'Imp a Col del Mundo'!C20)</f>
        <v>-5.480752139804549E-2</v>
      </c>
      <c r="N23" s="89">
        <f>(Tabla1910111331[[#This Row],[Total Balanza Comercial de Colombia (3)]])/('Exp de Col al Mundo'!D20+'Imp a Col del Mundo'!D20)</f>
        <v>-2.6004359287714936E-3</v>
      </c>
      <c r="O23" s="90">
        <f>(Tabla1910111331[[#This Row],[Total Balanza Comercial de Colombia (4)]])/('Exp de Col al Mundo'!E20+'Imp a Col del Mundo'!E20)</f>
        <v>-9.675317505223012E-3</v>
      </c>
      <c r="P23" s="89">
        <f>(Tabla1910111331[[#This Row],[Total Balanza Comercial de Colombia (5)]])/('Exp de Col al Mundo'!F20+'Imp a Col del Mundo'!F20)</f>
        <v>-9.2597977923654581E-2</v>
      </c>
      <c r="Q23" s="89">
        <f>(Tabla1910111331[[#This Row],[Total Balanza Comercial de Colombia (6)]])/('Exp de Col al Mundo'!G20+'Imp a Col del Mundo'!G20)</f>
        <v>-7.3752168897801507E-2</v>
      </c>
      <c r="R23" s="89">
        <f>(Tabla1910111331[[#This Row],[Total Balanza Comercial de Colombia (7)]])/('Exp de Col al Mundo'!H20+'Imp a Col del Mundo'!H20)</f>
        <v>-6.8339397468509713E-2</v>
      </c>
      <c r="S23" s="89">
        <f>(Tabla1910111331[[#This Row],[Total Balanza Comercial de Colombia (8)]])/('Exp de Col al Mundo'!I20+'Imp a Col del Mundo'!I20)</f>
        <v>-0.20413406507799781</v>
      </c>
      <c r="T23" s="89">
        <f>(Tabla1910111331[[#This Row],[Total Balanza Comercial de Colombia (9)]])/('Exp de Col al Mundo'!J20+'Imp a Col del Mundo'!J20)</f>
        <v>-7.3042911709849015E-2</v>
      </c>
      <c r="U23" s="89">
        <f>(Tabla1910111331[[#This Row],[Total Balanza Comercial de Colombia (10)]])/('Exp de Col al Mundo'!K20+'Imp a Col del Mundo'!K20)</f>
        <v>-0.37262277550494372</v>
      </c>
      <c r="V23" s="1"/>
    </row>
    <row r="24" spans="1:34" x14ac:dyDescent="0.25">
      <c r="A24" s="9">
        <v>2014</v>
      </c>
      <c r="B24" s="47">
        <f>'Balanza c '!B21</f>
        <v>8275462.3689999999</v>
      </c>
      <c r="C24" s="47">
        <f>'Balanza c '!C21</f>
        <v>-325204.74</v>
      </c>
      <c r="D24" s="47">
        <f>'Balanza c '!D21</f>
        <v>-105003.16899999999</v>
      </c>
      <c r="E24" s="47">
        <f>'Balanza c '!E21</f>
        <v>-19307.153000000006</v>
      </c>
      <c r="F24" s="47">
        <f>'Balanza c '!F21</f>
        <v>-600150.87600000005</v>
      </c>
      <c r="G24" s="47">
        <f>'Balanza c '!G21</f>
        <v>-461035.79499999998</v>
      </c>
      <c r="H24" s="47">
        <f>'Balanza c '!H21</f>
        <v>-745413.18900000001</v>
      </c>
      <c r="I24" s="47">
        <f>'Balanza c '!I21</f>
        <v>-1759247.233</v>
      </c>
      <c r="J24" s="47">
        <f>'Balanza c '!J21</f>
        <v>-508481.18000000005</v>
      </c>
      <c r="K24" s="47">
        <f>'Balanza c '!K21</f>
        <v>-3039533.1510000001</v>
      </c>
      <c r="L24" s="90">
        <f>(Tabla1910111331[[#This Row],[Total Balanza Comercial de Colombia (1)]])/('Exp de Col al Mundo'!B21+'Imp a Col del Mundo'!B21)</f>
        <v>0.19027929150040565</v>
      </c>
      <c r="M24" s="89">
        <f>(Tabla1910111331[[#This Row],[Total Balanza Comercial de Colombia (2)]])/('Exp de Col al Mundo'!C21+'Imp a Col del Mundo'!C21)</f>
        <v>-5.4361000048473357E-2</v>
      </c>
      <c r="N24" s="89">
        <f>(Tabla1910111331[[#This Row],[Total Balanza Comercial de Colombia (3)]])/('Exp de Col al Mundo'!D21+'Imp a Col del Mundo'!D21)</f>
        <v>-6.882517434331872E-3</v>
      </c>
      <c r="O24" s="90">
        <f>(Tabla1910111331[[#This Row],[Total Balanza Comercial de Colombia (4)]])/('Exp de Col al Mundo'!E21+'Imp a Col del Mundo'!E21)</f>
        <v>-4.716754080930495E-3</v>
      </c>
      <c r="P24" s="89">
        <f>(Tabla1910111331[[#This Row],[Total Balanza Comercial de Colombia (5)]])/('Exp de Col al Mundo'!F21+'Imp a Col del Mundo'!F21)</f>
        <v>-9.0314181300938406E-2</v>
      </c>
      <c r="Q24" s="89">
        <f>(Tabla1910111331[[#This Row],[Total Balanza Comercial de Colombia (6)]])/('Exp de Col al Mundo'!G21+'Imp a Col del Mundo'!G21)</f>
        <v>-7.1089409033421022E-2</v>
      </c>
      <c r="R24" s="89">
        <f>(Tabla1910111331[[#This Row],[Total Balanza Comercial de Colombia (7)]])/('Exp de Col al Mundo'!H21+'Imp a Col del Mundo'!H21)</f>
        <v>-7.1970998305701472E-2</v>
      </c>
      <c r="S24" s="89">
        <f>(Tabla1910111331[[#This Row],[Total Balanza Comercial de Colombia (8)]])/('Exp de Col al Mundo'!I21+'Imp a Col del Mundo'!I21)</f>
        <v>-0.19019645641864064</v>
      </c>
      <c r="T24" s="89">
        <f>(Tabla1910111331[[#This Row],[Total Balanza Comercial de Colombia (9)]])/('Exp de Col al Mundo'!J21+'Imp a Col del Mundo'!J21)</f>
        <v>-6.1426016387063631E-2</v>
      </c>
      <c r="U24" s="89">
        <f>(Tabla1910111331[[#This Row],[Total Balanza Comercial de Colombia (10)]])/('Exp de Col al Mundo'!K21+'Imp a Col del Mundo'!K21)</f>
        <v>-0.48626759664472879</v>
      </c>
      <c r="V24" s="1"/>
    </row>
    <row r="25" spans="1:34" x14ac:dyDescent="0.25">
      <c r="A25" s="10">
        <v>2015</v>
      </c>
      <c r="B25" s="47">
        <f>'Balanza c '!B22</f>
        <v>4851521.602</v>
      </c>
      <c r="C25" s="47">
        <f>'Balanza c '!C22</f>
        <v>-216439.77500000002</v>
      </c>
      <c r="D25" s="47">
        <f>'Balanza c '!D22</f>
        <v>-146896.07599999994</v>
      </c>
      <c r="E25" s="47">
        <f>'Balanza c '!E22</f>
        <v>-28467.09599999999</v>
      </c>
      <c r="F25" s="47">
        <f>'Balanza c '!F22</f>
        <v>-491347.527</v>
      </c>
      <c r="G25" s="47">
        <f>'Balanza c '!G22</f>
        <v>-425064.32100000005</v>
      </c>
      <c r="H25" s="47">
        <f>'Balanza c '!H22</f>
        <v>-785359.17500000005</v>
      </c>
      <c r="I25" s="47">
        <f>'Balanza c '!I22</f>
        <v>-1756494.487</v>
      </c>
      <c r="J25" s="47">
        <f>'Balanza c '!J22</f>
        <v>-438311.09299999999</v>
      </c>
      <c r="K25" s="47">
        <f>'Balanza c '!K22</f>
        <v>-2768235.4619999998</v>
      </c>
      <c r="L25" s="90">
        <f>(Tabla1910111331[[#This Row],[Total Balanza Comercial de Colombia (1)]])/('Exp de Col al Mundo'!B22+'Imp a Col del Mundo'!B22)</f>
        <v>0.1762429066611412</v>
      </c>
      <c r="M25" s="89">
        <f>(Tabla1910111331[[#This Row],[Total Balanza Comercial de Colombia (2)]])/('Exp de Col al Mundo'!C22+'Imp a Col del Mundo'!C22)</f>
        <v>-4.0572996704438424E-2</v>
      </c>
      <c r="N25" s="89">
        <f>(Tabla1910111331[[#This Row],[Total Balanza Comercial de Colombia (3)]])/('Exp de Col al Mundo'!D22+'Imp a Col del Mundo'!D22)</f>
        <v>-1.3629555651718783E-2</v>
      </c>
      <c r="O25" s="90">
        <f>(Tabla1910111331[[#This Row],[Total Balanza Comercial de Colombia (4)]])/('Exp de Col al Mundo'!E22+'Imp a Col del Mundo'!E22)</f>
        <v>-8.1230765092233162E-3</v>
      </c>
      <c r="P25" s="89">
        <f>(Tabla1910111331[[#This Row],[Total Balanza Comercial de Colombia (5)]])/('Exp de Col al Mundo'!F22+'Imp a Col del Mundo'!F22)</f>
        <v>-8.9491738088260123E-2</v>
      </c>
      <c r="Q25" s="89">
        <f>(Tabla1910111331[[#This Row],[Total Balanza Comercial de Colombia (6)]])/('Exp de Col al Mundo'!G22+'Imp a Col del Mundo'!G22)</f>
        <v>-9.2299029340999691E-2</v>
      </c>
      <c r="R25" s="89">
        <f>(Tabla1910111331[[#This Row],[Total Balanza Comercial de Colombia (7)]])/('Exp de Col al Mundo'!H22+'Imp a Col del Mundo'!H22)</f>
        <v>-8.4703783190467466E-2</v>
      </c>
      <c r="S25" s="89">
        <f>(Tabla1910111331[[#This Row],[Total Balanza Comercial de Colombia (8)]])/('Exp de Col al Mundo'!I22+'Imp a Col del Mundo'!I22)</f>
        <v>-0.21546938025083537</v>
      </c>
      <c r="T25" s="89">
        <f>(Tabla1910111331[[#This Row],[Total Balanza Comercial de Colombia (9)]])/('Exp de Col al Mundo'!J22+'Imp a Col del Mundo'!J22)</f>
        <v>-6.4553289265292205E-2</v>
      </c>
      <c r="U25" s="89">
        <f>(Tabla1910111331[[#This Row],[Total Balanza Comercial de Colombia (10)]])/('Exp de Col al Mundo'!K22+'Imp a Col del Mundo'!K22)</f>
        <v>-0.4407745107558515</v>
      </c>
      <c r="V25" s="1"/>
    </row>
    <row r="26" spans="1:34" x14ac:dyDescent="0.25">
      <c r="A26" t="s">
        <v>37</v>
      </c>
      <c r="B26" s="14"/>
      <c r="C26" s="14"/>
      <c r="D26" s="15"/>
      <c r="E26" s="15"/>
      <c r="F26" s="36"/>
      <c r="G26" s="1"/>
      <c r="P26" s="1"/>
    </row>
    <row r="27" spans="1:34" x14ac:dyDescent="0.25">
      <c r="P27" s="1"/>
    </row>
    <row r="28" spans="1:34" ht="15.75" x14ac:dyDescent="0.25">
      <c r="A28" s="116" t="s">
        <v>8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</row>
    <row r="29" spans="1:34" ht="30" x14ac:dyDescent="0.25">
      <c r="A29" s="24" t="s">
        <v>0</v>
      </c>
      <c r="B29" s="25" t="s">
        <v>189</v>
      </c>
      <c r="C29" s="25" t="s">
        <v>188</v>
      </c>
      <c r="D29" s="25" t="s">
        <v>187</v>
      </c>
      <c r="E29" s="25" t="s">
        <v>186</v>
      </c>
      <c r="F29" s="25" t="s">
        <v>185</v>
      </c>
      <c r="G29" s="25" t="s">
        <v>184</v>
      </c>
      <c r="H29" s="25" t="s">
        <v>183</v>
      </c>
      <c r="I29" s="25" t="s">
        <v>182</v>
      </c>
      <c r="J29" s="25" t="s">
        <v>181</v>
      </c>
      <c r="K29" s="25" t="s">
        <v>180</v>
      </c>
      <c r="L29" s="24" t="s">
        <v>218</v>
      </c>
      <c r="M29" s="24" t="s">
        <v>219</v>
      </c>
      <c r="N29" s="24" t="s">
        <v>220</v>
      </c>
      <c r="O29" s="24" t="s">
        <v>221</v>
      </c>
      <c r="P29" s="24" t="s">
        <v>222</v>
      </c>
      <c r="Q29" s="24" t="s">
        <v>223</v>
      </c>
      <c r="R29" s="24" t="s">
        <v>224</v>
      </c>
      <c r="S29" s="24" t="s">
        <v>225</v>
      </c>
      <c r="T29" s="24" t="s">
        <v>226</v>
      </c>
      <c r="U29" s="24" t="s">
        <v>227</v>
      </c>
      <c r="AD29" s="1"/>
      <c r="AH29" t="s">
        <v>179</v>
      </c>
    </row>
    <row r="30" spans="1:34" x14ac:dyDescent="0.25">
      <c r="A30" s="26">
        <v>1995</v>
      </c>
      <c r="B30" s="27">
        <f>(('Export '!B2)/(Data!$L36)/(('COL to World'!B14)/'COL to World'!$L14))</f>
        <v>31.834024647353942</v>
      </c>
      <c r="C30" s="27">
        <f>(('Export '!C2)/(Data!$L36)/(('COL to World'!C14)/'COL to World'!$L14))</f>
        <v>10.808757144378283</v>
      </c>
      <c r="D30" s="27">
        <f>(('Export '!D2)/(Data!$L36)/(('COL to World'!D14)/'COL to World'!$L14))</f>
        <v>9.65745607257427</v>
      </c>
      <c r="E30" s="27">
        <f>(('Export '!E2)/(Data!$L36)/(('COL to World'!E14)/'COL to World'!$L14))</f>
        <v>10.157419777106352</v>
      </c>
      <c r="F30" s="27">
        <f>(('Export '!F2)/(Data!$L36)/(('COL to World'!F14)/'COL to World'!$L14))</f>
        <v>3.7398719874162061</v>
      </c>
      <c r="G30" s="27">
        <f>(('Export '!G2)/(Data!$L36)/(('COL to World'!G14)/'COL to World'!$L14))</f>
        <v>1.0506598780654164E-2</v>
      </c>
      <c r="H30" s="27">
        <f>(('Export '!H2)/(Data!$L36)/(('COL to World'!H14)/'COL to World'!$L14))</f>
        <v>18.228021998986399</v>
      </c>
      <c r="I30" s="27">
        <f>(('Export '!I2)/(Data!$L36)/(('COL to World'!I14)/'COL to World'!$L14))</f>
        <v>3.7154190822446513</v>
      </c>
      <c r="J30" s="27">
        <f>(('Export '!J2)/(Data!$L36)/(('COL to World'!J14)/'COL to World'!$L14))</f>
        <v>1.1116586626319864</v>
      </c>
      <c r="K30" s="27">
        <f>(('Export '!K2)/(Data!$L36)/(('COL to World'!K14)/'COL to World'!$L14))</f>
        <v>2.0900787878315801</v>
      </c>
      <c r="L30" s="2" t="str">
        <f>IF(Tabla191011131432[[#This Row],[Indice de Balassa (1)]]&gt;0.33,"VENTAJA","INTRAPRODUCTO")</f>
        <v>VENTAJA</v>
      </c>
      <c r="M30" s="2" t="str">
        <f>IF(Tabla191011131432[[#This Row],[Indice de Balassa (2)]]&gt;0.33,"VENTAJA","INTRAPRODUCTO")</f>
        <v>VENTAJA</v>
      </c>
      <c r="N30" s="2" t="str">
        <f>IF(Tabla191011131432[[#This Row],[Indice de Balassa (3)]]&gt;0.33,"VENTAJA","INTRAPRODUCTO")</f>
        <v>VENTAJA</v>
      </c>
      <c r="O30" s="2" t="str">
        <f>IF(Tabla191011131432[[#This Row],[Indice de Balassa (4)]]&gt;0.33,"VENTAJA","INTRAPRODUCTO")</f>
        <v>VENTAJA</v>
      </c>
      <c r="P30" s="2" t="str">
        <f>IF(Tabla191011131432[[#This Row],[Indice de Balassa (5)]]&gt;0.33,"VENTAJA","INTRAPRODUCTO")</f>
        <v>VENTAJA</v>
      </c>
      <c r="Q30" s="2" t="str">
        <f>IF(Tabla191011131432[[#This Row],[Indice de Balassa (6)]]&gt;0.33,"VENTAJA","INTRAPRODUCTO")</f>
        <v>INTRAPRODUCTO</v>
      </c>
      <c r="R30" s="2" t="str">
        <f>IF(Tabla191011131432[[#This Row],[Indice de Balassa (7)]]&gt;0.33,"VENTAJA","INTRAPRODUCTO")</f>
        <v>VENTAJA</v>
      </c>
      <c r="S30" s="2" t="str">
        <f>IF(Tabla191011131432[[#This Row],[Indice de Balassa (8)]]&gt;0.33,"VENTAJA","INTRAPRODUCTO")</f>
        <v>VENTAJA</v>
      </c>
      <c r="T30" s="2" t="str">
        <f>IF(Tabla191011131432[[#This Row],[Indice de Balassa (9)]]&gt;0.33,"VENTAJA","INTRAPRODUCTO")</f>
        <v>VENTAJA</v>
      </c>
      <c r="U30" s="2" t="str">
        <f>IF(Tabla191011131432[[#This Row],[Indice de Balassa  (10)]]&gt;0.33,"VENTAJA","INTRAPRODUCTO")</f>
        <v>VENTAJA</v>
      </c>
    </row>
    <row r="31" spans="1:34" x14ac:dyDescent="0.25">
      <c r="A31" s="26">
        <v>1996</v>
      </c>
      <c r="B31" s="27">
        <f>(('Export '!B3)/(Data!$L37)/(('COL to World'!B15)/'COL to World'!$L15))</f>
        <v>40.718234424206024</v>
      </c>
      <c r="C31" s="27">
        <f>(('Export '!C3)/(Data!$L37)/(('COL to World'!C15)/'COL to World'!$L15))</f>
        <v>12.853341110389131</v>
      </c>
      <c r="D31" s="27">
        <f>(('Export '!D3)/(Data!$L37)/(('COL to World'!D15)/'COL to World'!$L15))</f>
        <v>5.6230843789717184</v>
      </c>
      <c r="E31" s="27">
        <f>(('Export '!E3)/(Data!$L37)/(('COL to World'!E15)/'COL to World'!$L15))</f>
        <v>14.670106248484982</v>
      </c>
      <c r="F31" s="27">
        <f>(('Export '!F3)/(Data!$L37)/(('COL to World'!F15)/'COL to World'!$L15))</f>
        <v>4.8213122772148918</v>
      </c>
      <c r="G31" s="27">
        <f>(('Export '!G3)/(Data!$L37)/(('COL to World'!G15)/'COL to World'!$L15))</f>
        <v>6.7283305431458038E-2</v>
      </c>
      <c r="H31" s="27">
        <f>(('Export '!H3)/(Data!$L37)/(('COL to World'!H15)/'COL to World'!$L15))</f>
        <v>27.169107962950424</v>
      </c>
      <c r="I31" s="27">
        <f>(('Export '!I3)/(Data!$L37)/(('COL to World'!I15)/'COL to World'!$L15))</f>
        <v>5.9805523005065151</v>
      </c>
      <c r="J31" s="27">
        <f>(('Export '!J3)/(Data!$L37)/(('COL to World'!J15)/'COL to World'!$L15))</f>
        <v>1.0832808892132035</v>
      </c>
      <c r="K31" s="27">
        <f>(('Export '!K3)/(Data!$L37)/(('COL to World'!K15)/'COL to World'!$L15))</f>
        <v>2.4151526744766123</v>
      </c>
      <c r="L31" s="2" t="str">
        <f>IF(Tabla191011131432[[#This Row],[Indice de Balassa (1)]]&gt;0.33,"VENTAJA","INTRAPRODUCTO")</f>
        <v>VENTAJA</v>
      </c>
      <c r="M31" s="2" t="str">
        <f>IF(Tabla191011131432[[#This Row],[Indice de Balassa (2)]]&gt;0.33,"VENTAJA","INTRAPRODUCTO")</f>
        <v>VENTAJA</v>
      </c>
      <c r="N31" s="2" t="str">
        <f>IF(Tabla191011131432[[#This Row],[Indice de Balassa (3)]]&gt;0.33,"VENTAJA","INTRAPRODUCTO")</f>
        <v>VENTAJA</v>
      </c>
      <c r="O31" s="2" t="str">
        <f>IF(Tabla191011131432[[#This Row],[Indice de Balassa (4)]]&gt;0.33,"VENTAJA","INTRAPRODUCTO")</f>
        <v>VENTAJA</v>
      </c>
      <c r="P31" s="2" t="str">
        <f>IF(Tabla191011131432[[#This Row],[Indice de Balassa (5)]]&gt;0.33,"VENTAJA","INTRAPRODUCTO")</f>
        <v>VENTAJA</v>
      </c>
      <c r="Q31" s="2" t="str">
        <f>IF(Tabla191011131432[[#This Row],[Indice de Balassa (6)]]&gt;0.33,"VENTAJA","INTRAPRODUCTO")</f>
        <v>INTRAPRODUCTO</v>
      </c>
      <c r="R31" s="2" t="str">
        <f>IF(Tabla191011131432[[#This Row],[Indice de Balassa (7)]]&gt;0.33,"VENTAJA","INTRAPRODUCTO")</f>
        <v>VENTAJA</v>
      </c>
      <c r="S31" s="2" t="str">
        <f>IF(Tabla191011131432[[#This Row],[Indice de Balassa (8)]]&gt;0.33,"VENTAJA","INTRAPRODUCTO")</f>
        <v>VENTAJA</v>
      </c>
      <c r="T31" s="2" t="str">
        <f>IF(Tabla191011131432[[#This Row],[Indice de Balassa (9)]]&gt;0.33,"VENTAJA","INTRAPRODUCTO")</f>
        <v>VENTAJA</v>
      </c>
      <c r="U31" s="2" t="str">
        <f>IF(Tabla191011131432[[#This Row],[Indice de Balassa  (10)]]&gt;0.33,"VENTAJA","INTRAPRODUCTO")</f>
        <v>VENTAJA</v>
      </c>
    </row>
    <row r="32" spans="1:34" x14ac:dyDescent="0.25">
      <c r="A32" s="26">
        <v>1997</v>
      </c>
      <c r="B32" s="27">
        <f>(('Export '!B4)/(Data!$L38)/(('COL to World'!B16)/'COL to World'!$L16))</f>
        <v>279.09759301823203</v>
      </c>
      <c r="C32" s="27">
        <f>(('Export '!C4)/(Data!$L38)/(('COL to World'!C16)/'COL to World'!$L16))</f>
        <v>96.758986661245757</v>
      </c>
      <c r="D32" s="27">
        <f>(('Export '!D4)/(Data!$L38)/(('COL to World'!D16)/'COL to World'!$L16))</f>
        <v>28.044130483736716</v>
      </c>
      <c r="E32" s="27">
        <f>(('Export '!E4)/(Data!$L38)/(('COL to World'!E16)/'COL to World'!$L16))</f>
        <v>85.438501176543483</v>
      </c>
      <c r="F32" s="27">
        <f>(('Export '!F4)/(Data!$L38)/(('COL to World'!F16)/'COL to World'!$L16))</f>
        <v>24.573473740678889</v>
      </c>
      <c r="G32" s="27">
        <f>(('Export '!G4)/(Data!$L38)/(('COL to World'!G16)/'COL to World'!$L16))</f>
        <v>0.78747650578121919</v>
      </c>
      <c r="H32" s="27">
        <f>(('Export '!H4)/(Data!$L38)/(('COL to World'!H16)/'COL to World'!$L16))</f>
        <v>126.79460756184773</v>
      </c>
      <c r="I32" s="27">
        <f>(('Export '!I4)/(Data!$L38)/(('COL to World'!I16)/'COL to World'!$L16))</f>
        <v>18.515771248878291</v>
      </c>
      <c r="J32" s="27">
        <f>(('Export '!J4)/(Data!$L38)/(('COL to World'!J16)/'COL to World'!$L16))</f>
        <v>2.062302990101827</v>
      </c>
      <c r="K32" s="27">
        <f>(('Export '!K4)/(Data!$L38)/(('COL to World'!K16)/'COL to World'!$L16))</f>
        <v>14.321691884074349</v>
      </c>
      <c r="L32" s="2" t="str">
        <f>IF(Tabla191011131432[[#This Row],[Indice de Balassa (1)]]&gt;0.33,"VENTAJA","INTRAPRODUCTO")</f>
        <v>VENTAJA</v>
      </c>
      <c r="M32" s="2" t="str">
        <f>IF(Tabla191011131432[[#This Row],[Indice de Balassa (2)]]&gt;0.33,"VENTAJA","INTRAPRODUCTO")</f>
        <v>VENTAJA</v>
      </c>
      <c r="N32" s="2" t="str">
        <f>IF(Tabla191011131432[[#This Row],[Indice de Balassa (3)]]&gt;0.33,"VENTAJA","INTRAPRODUCTO")</f>
        <v>VENTAJA</v>
      </c>
      <c r="O32" s="2" t="str">
        <f>IF(Tabla191011131432[[#This Row],[Indice de Balassa (4)]]&gt;0.33,"VENTAJA","INTRAPRODUCTO")</f>
        <v>VENTAJA</v>
      </c>
      <c r="P32" s="2" t="str">
        <f>IF(Tabla191011131432[[#This Row],[Indice de Balassa (5)]]&gt;0.33,"VENTAJA","INTRAPRODUCTO")</f>
        <v>VENTAJA</v>
      </c>
      <c r="Q32" s="2" t="str">
        <f>IF(Tabla191011131432[[#This Row],[Indice de Balassa (6)]]&gt;0.33,"VENTAJA","INTRAPRODUCTO")</f>
        <v>VENTAJA</v>
      </c>
      <c r="R32" s="2" t="str">
        <f>IF(Tabla191011131432[[#This Row],[Indice de Balassa (7)]]&gt;0.33,"VENTAJA","INTRAPRODUCTO")</f>
        <v>VENTAJA</v>
      </c>
      <c r="S32" s="2" t="str">
        <f>IF(Tabla191011131432[[#This Row],[Indice de Balassa (8)]]&gt;0.33,"VENTAJA","INTRAPRODUCTO")</f>
        <v>VENTAJA</v>
      </c>
      <c r="T32" s="2" t="str">
        <f>IF(Tabla191011131432[[#This Row],[Indice de Balassa (9)]]&gt;0.33,"VENTAJA","INTRAPRODUCTO")</f>
        <v>VENTAJA</v>
      </c>
      <c r="U32" s="2" t="str">
        <f>IF(Tabla191011131432[[#This Row],[Indice de Balassa  (10)]]&gt;0.33,"VENTAJA","INTRAPRODUCTO")</f>
        <v>VENTAJA</v>
      </c>
      <c r="Z32" s="41" t="s">
        <v>44</v>
      </c>
      <c r="AA32" s="41"/>
      <c r="AB32" s="41"/>
      <c r="AC32" s="41"/>
      <c r="AD32" s="30"/>
      <c r="AE32" s="30"/>
    </row>
    <row r="33" spans="1:32" x14ac:dyDescent="0.25">
      <c r="A33" s="26">
        <v>1998</v>
      </c>
      <c r="B33" s="27">
        <f>(('Export '!B5)/(Data!$L39)/(('COL to World'!B17)/'COL to World'!$L17))</f>
        <v>673.14598384008389</v>
      </c>
      <c r="C33" s="27">
        <f>(('Export '!C5)/(Data!$L39)/(('COL to World'!C17)/'COL to World'!$L17))</f>
        <v>286.53577660102263</v>
      </c>
      <c r="D33" s="27">
        <f>(('Export '!D5)/(Data!$L39)/(('COL to World'!D17)/'COL to World'!$L17))</f>
        <v>92.121416123810349</v>
      </c>
      <c r="E33" s="27">
        <f>(('Export '!E5)/(Data!$L39)/(('COL to World'!E17)/'COL to World'!$L17))</f>
        <v>202.11599909157454</v>
      </c>
      <c r="F33" s="27">
        <f>(('Export '!F5)/(Data!$L39)/(('COL to World'!F17)/'COL to World'!$L17))</f>
        <v>38.243829711370616</v>
      </c>
      <c r="G33" s="27">
        <f>(('Export '!G5)/(Data!$L39)/(('COL to World'!G17)/'COL to World'!$L17))</f>
        <v>8.9043477587822348</v>
      </c>
      <c r="H33" s="27">
        <f>(('Export '!H5)/(Data!$L39)/(('COL to World'!H17)/'COL to World'!$L17))</f>
        <v>196.4133564326078</v>
      </c>
      <c r="I33" s="27">
        <f>(('Export '!I5)/(Data!$L39)/(('COL to World'!I17)/'COL to World'!$L17))</f>
        <v>29.439508554613059</v>
      </c>
      <c r="J33" s="27">
        <f>(('Export '!J5)/(Data!$L39)/(('COL to World'!J17)/'COL to World'!$L17))</f>
        <v>9.3253284653106405</v>
      </c>
      <c r="K33" s="27">
        <f>(('Export '!K5)/(Data!$L39)/(('COL to World'!K17)/'COL to World'!$L17))</f>
        <v>66.775930427659887</v>
      </c>
      <c r="L33" s="2" t="str">
        <f>IF(Tabla191011131432[[#This Row],[Indice de Balassa (1)]]&gt;0.33,"VENTAJA","INTRAPRODUCTO")</f>
        <v>VENTAJA</v>
      </c>
      <c r="M33" s="2" t="str">
        <f>IF(Tabla191011131432[[#This Row],[Indice de Balassa (2)]]&gt;0.33,"VENTAJA","INTRAPRODUCTO")</f>
        <v>VENTAJA</v>
      </c>
      <c r="N33" s="2" t="str">
        <f>IF(Tabla191011131432[[#This Row],[Indice de Balassa (3)]]&gt;0.33,"VENTAJA","INTRAPRODUCTO")</f>
        <v>VENTAJA</v>
      </c>
      <c r="O33" s="2" t="str">
        <f>IF(Tabla191011131432[[#This Row],[Indice de Balassa (4)]]&gt;0.33,"VENTAJA","INTRAPRODUCTO")</f>
        <v>VENTAJA</v>
      </c>
      <c r="P33" s="2" t="str">
        <f>IF(Tabla191011131432[[#This Row],[Indice de Balassa (5)]]&gt;0.33,"VENTAJA","INTRAPRODUCTO")</f>
        <v>VENTAJA</v>
      </c>
      <c r="Q33" s="2" t="str">
        <f>IF(Tabla191011131432[[#This Row],[Indice de Balassa (6)]]&gt;0.33,"VENTAJA","INTRAPRODUCTO")</f>
        <v>VENTAJA</v>
      </c>
      <c r="R33" s="2" t="str">
        <f>IF(Tabla191011131432[[#This Row],[Indice de Balassa (7)]]&gt;0.33,"VENTAJA","INTRAPRODUCTO")</f>
        <v>VENTAJA</v>
      </c>
      <c r="S33" s="2" t="str">
        <f>IF(Tabla191011131432[[#This Row],[Indice de Balassa (8)]]&gt;0.33,"VENTAJA","INTRAPRODUCTO")</f>
        <v>VENTAJA</v>
      </c>
      <c r="T33" s="2" t="str">
        <f>IF(Tabla191011131432[[#This Row],[Indice de Balassa (9)]]&gt;0.33,"VENTAJA","INTRAPRODUCTO")</f>
        <v>VENTAJA</v>
      </c>
      <c r="U33" s="2" t="str">
        <f>IF(Tabla191011131432[[#This Row],[Indice de Balassa  (10)]]&gt;0.33,"VENTAJA","INTRAPRODUCTO")</f>
        <v>VENTAJA</v>
      </c>
      <c r="Z33" s="40"/>
      <c r="AA33" s="40" t="s">
        <v>45</v>
      </c>
      <c r="AB33" s="40"/>
      <c r="AC33" s="40"/>
    </row>
    <row r="34" spans="1:32" x14ac:dyDescent="0.25">
      <c r="A34" s="26">
        <v>1999</v>
      </c>
      <c r="B34" s="27">
        <f>(('Export '!B6)/(Data!$L40)/(('COL to World'!B18)/'COL to World'!$L18))</f>
        <v>2779.2627151707884</v>
      </c>
      <c r="C34" s="27">
        <f>(('Export '!C6)/(Data!$L40)/(('COL to World'!C18)/'COL to World'!$L18))</f>
        <v>1656.4073980995402</v>
      </c>
      <c r="D34" s="27">
        <f>(('Export '!D6)/(Data!$L40)/(('COL to World'!D18)/'COL to World'!$L18))</f>
        <v>531.28344086788218</v>
      </c>
      <c r="E34" s="27">
        <f>(('Export '!E6)/(Data!$L40)/(('COL to World'!E18)/'COL to World'!$L18))</f>
        <v>1163.0612929473325</v>
      </c>
      <c r="F34" s="27">
        <f>(('Export '!F6)/(Data!$L40)/(('COL to World'!F18)/'COL to World'!$L18))</f>
        <v>291.27592616975323</v>
      </c>
      <c r="G34" s="27">
        <f>(('Export '!G6)/(Data!$L40)/(('COL to World'!G18)/'COL to World'!$L18))</f>
        <v>30.542078730126523</v>
      </c>
      <c r="H34" s="27">
        <f>(('Export '!H6)/(Data!$L40)/(('COL to World'!H18)/'COL to World'!$L18))</f>
        <v>1354.5354406916986</v>
      </c>
      <c r="I34" s="27">
        <f>(('Export '!I6)/(Data!$L40)/(('COL to World'!I18)/'COL to World'!$L18))</f>
        <v>222.23531847127907</v>
      </c>
      <c r="J34" s="27">
        <f>(('Export '!J6)/(Data!$L40)/(('COL to World'!J18)/'COL to World'!$L18))</f>
        <v>24.474134519694928</v>
      </c>
      <c r="K34" s="27">
        <f>(('Export '!K6)/(Data!$L40)/(('COL to World'!K18)/'COL to World'!$L18))</f>
        <v>116.5247378879845</v>
      </c>
      <c r="L34" s="2" t="str">
        <f>IF(Tabla191011131432[[#This Row],[Indice de Balassa (1)]]&gt;0.33,"VENTAJA","INTRAPRODUCTO")</f>
        <v>VENTAJA</v>
      </c>
      <c r="M34" s="2" t="str">
        <f>IF(Tabla191011131432[[#This Row],[Indice de Balassa (2)]]&gt;0.33,"VENTAJA","INTRAPRODUCTO")</f>
        <v>VENTAJA</v>
      </c>
      <c r="N34" s="2" t="str">
        <f>IF(Tabla191011131432[[#This Row],[Indice de Balassa (3)]]&gt;0.33,"VENTAJA","INTRAPRODUCTO")</f>
        <v>VENTAJA</v>
      </c>
      <c r="O34" s="2" t="str">
        <f>IF(Tabla191011131432[[#This Row],[Indice de Balassa (4)]]&gt;0.33,"VENTAJA","INTRAPRODUCTO")</f>
        <v>VENTAJA</v>
      </c>
      <c r="P34" s="2" t="str">
        <f>IF(Tabla191011131432[[#This Row],[Indice de Balassa (5)]]&gt;0.33,"VENTAJA","INTRAPRODUCTO")</f>
        <v>VENTAJA</v>
      </c>
      <c r="Q34" s="2" t="str">
        <f>IF(Tabla191011131432[[#This Row],[Indice de Balassa (6)]]&gt;0.33,"VENTAJA","INTRAPRODUCTO")</f>
        <v>VENTAJA</v>
      </c>
      <c r="R34" s="2" t="str">
        <f>IF(Tabla191011131432[[#This Row],[Indice de Balassa (7)]]&gt;0.33,"VENTAJA","INTRAPRODUCTO")</f>
        <v>VENTAJA</v>
      </c>
      <c r="S34" s="2" t="str">
        <f>IF(Tabla191011131432[[#This Row],[Indice de Balassa (8)]]&gt;0.33,"VENTAJA","INTRAPRODUCTO")</f>
        <v>VENTAJA</v>
      </c>
      <c r="T34" s="2" t="str">
        <f>IF(Tabla191011131432[[#This Row],[Indice de Balassa (9)]]&gt;0.33,"VENTAJA","INTRAPRODUCTO")</f>
        <v>VENTAJA</v>
      </c>
      <c r="U34" s="2" t="str">
        <f>IF(Tabla191011131432[[#This Row],[Indice de Balassa  (10)]]&gt;0.33,"VENTAJA","INTRAPRODUCTO")</f>
        <v>VENTAJA</v>
      </c>
      <c r="W34" s="7" t="s">
        <v>9</v>
      </c>
      <c r="X34" s="1" t="s">
        <v>3</v>
      </c>
      <c r="Y34" s="30"/>
      <c r="Z34" s="30"/>
      <c r="AA34" s="30"/>
      <c r="AB34" s="30"/>
      <c r="AC34" s="30"/>
      <c r="AD34" s="30"/>
      <c r="AE34" s="30"/>
      <c r="AF34" s="30"/>
    </row>
    <row r="35" spans="1:32" x14ac:dyDescent="0.25">
      <c r="A35" s="26">
        <v>2000</v>
      </c>
      <c r="B35" s="27">
        <f>(('Export '!B7)/(Data!$L41)/(('COL to World'!B19)/'COL to World'!$L19))</f>
        <v>3617.2877631524752</v>
      </c>
      <c r="C35" s="27">
        <f>(('Export '!C7)/(Data!$L41)/(('COL to World'!C19)/'COL to World'!$L19))</f>
        <v>1719.3254897210313</v>
      </c>
      <c r="D35" s="27">
        <f>(('Export '!D7)/(Data!$L41)/(('COL to World'!D19)/'COL to World'!$L19))</f>
        <v>393.67447794022701</v>
      </c>
      <c r="E35" s="27">
        <f>(('Export '!E7)/(Data!$L41)/(('COL to World'!E19)/'COL to World'!$L19))</f>
        <v>1771.1914416175453</v>
      </c>
      <c r="F35" s="27">
        <f>(('Export '!F7)/(Data!$L41)/(('COL to World'!F19)/'COL to World'!$L19))</f>
        <v>387.02967781201198</v>
      </c>
      <c r="G35" s="27">
        <f>(('Export '!G7)/(Data!$L41)/(('COL to World'!G19)/'COL to World'!$L19))</f>
        <v>121.26624345559456</v>
      </c>
      <c r="H35" s="27">
        <f>(('Export '!H7)/(Data!$L41)/(('COL to World'!H19)/'COL to World'!$L19))</f>
        <v>2322.8216301217326</v>
      </c>
      <c r="I35" s="27">
        <f>(('Export '!I7)/(Data!$L41)/(('COL to World'!I19)/'COL to World'!$L19))</f>
        <v>271.42798621048968</v>
      </c>
      <c r="J35" s="27">
        <f>(('Export '!J7)/(Data!$L41)/(('COL to World'!J19)/'COL to World'!$L19))</f>
        <v>88.891566886458193</v>
      </c>
      <c r="K35" s="27">
        <f>(('Export '!K7)/(Data!$L41)/(('COL to World'!K19)/'COL to World'!$L19))</f>
        <v>159.69180060455903</v>
      </c>
      <c r="L35" s="2" t="str">
        <f>IF(Tabla191011131432[[#This Row],[Indice de Balassa (1)]]&gt;0.33,"VENTAJA","INTRAPRODUCTO")</f>
        <v>VENTAJA</v>
      </c>
      <c r="M35" s="2" t="str">
        <f>IF(Tabla191011131432[[#This Row],[Indice de Balassa (2)]]&gt;0.33,"VENTAJA","INTRAPRODUCTO")</f>
        <v>VENTAJA</v>
      </c>
      <c r="N35" s="2" t="str">
        <f>IF(Tabla191011131432[[#This Row],[Indice de Balassa (3)]]&gt;0.33,"VENTAJA","INTRAPRODUCTO")</f>
        <v>VENTAJA</v>
      </c>
      <c r="O35" s="2" t="str">
        <f>IF(Tabla191011131432[[#This Row],[Indice de Balassa (4)]]&gt;0.33,"VENTAJA","INTRAPRODUCTO")</f>
        <v>VENTAJA</v>
      </c>
      <c r="P35" s="2" t="str">
        <f>IF(Tabla191011131432[[#This Row],[Indice de Balassa (5)]]&gt;0.33,"VENTAJA","INTRAPRODUCTO")</f>
        <v>VENTAJA</v>
      </c>
      <c r="Q35" s="2" t="str">
        <f>IF(Tabla191011131432[[#This Row],[Indice de Balassa (6)]]&gt;0.33,"VENTAJA","INTRAPRODUCTO")</f>
        <v>VENTAJA</v>
      </c>
      <c r="R35" s="2" t="str">
        <f>IF(Tabla191011131432[[#This Row],[Indice de Balassa (7)]]&gt;0.33,"VENTAJA","INTRAPRODUCTO")</f>
        <v>VENTAJA</v>
      </c>
      <c r="S35" s="2" t="str">
        <f>IF(Tabla191011131432[[#This Row],[Indice de Balassa (8)]]&gt;0.33,"VENTAJA","INTRAPRODUCTO")</f>
        <v>VENTAJA</v>
      </c>
      <c r="T35" s="2" t="str">
        <f>IF(Tabla191011131432[[#This Row],[Indice de Balassa (9)]]&gt;0.33,"VENTAJA","INTRAPRODUCTO")</f>
        <v>VENTAJA</v>
      </c>
      <c r="U35" s="2" t="str">
        <f>IF(Tabla191011131432[[#This Row],[Indice de Balassa  (10)]]&gt;0.33,"VENTAJA","INTRAPRODUCTO")</f>
        <v>VENTAJA</v>
      </c>
      <c r="Z35" s="40"/>
      <c r="AA35" s="40"/>
      <c r="AB35" s="40"/>
      <c r="AC35" s="40"/>
    </row>
    <row r="36" spans="1:32" x14ac:dyDescent="0.25">
      <c r="A36" s="26">
        <v>2001</v>
      </c>
      <c r="B36" s="27">
        <f>(('Export '!B8)/(Data!$L42)/(('COL to World'!B20)/'COL to World'!$L20))</f>
        <v>1682.9533305417815</v>
      </c>
      <c r="C36" s="27">
        <f>(('Export '!C8)/(Data!$L42)/(('COL to World'!C20)/'COL to World'!$L20))</f>
        <v>437.92664954935941</v>
      </c>
      <c r="D36" s="27">
        <f>(('Export '!D8)/(Data!$L42)/(('COL to World'!D20)/'COL to World'!$L20))</f>
        <v>177.61395727804782</v>
      </c>
      <c r="E36" s="27">
        <f>(('Export '!E8)/(Data!$L42)/(('COL to World'!E20)/'COL to World'!$L20))</f>
        <v>705.40479536896669</v>
      </c>
      <c r="F36" s="27">
        <f>(('Export '!F8)/(Data!$L42)/(('COL to World'!F20)/'COL to World'!$L20))</f>
        <v>138.82927273710291</v>
      </c>
      <c r="G36" s="27">
        <f>(('Export '!G8)/(Data!$L42)/(('COL to World'!G20)/'COL to World'!$L20))</f>
        <v>23.708214472022441</v>
      </c>
      <c r="H36" s="27">
        <f>(('Export '!H8)/(Data!$L42)/(('COL to World'!H20)/'COL to World'!$L20))</f>
        <v>1030.2168046372778</v>
      </c>
      <c r="I36" s="27">
        <f>(('Export '!I8)/(Data!$L42)/(('COL to World'!I20)/'COL to World'!$L20))</f>
        <v>139.38385187033884</v>
      </c>
      <c r="J36" s="27">
        <f>(('Export '!J8)/(Data!$L42)/(('COL to World'!J20)/'COL to World'!$L20))</f>
        <v>149.59175581459124</v>
      </c>
      <c r="K36" s="27">
        <f>(('Export '!K8)/(Data!$L42)/(('COL to World'!K20)/'COL to World'!$L20))</f>
        <v>45.325832262485378</v>
      </c>
      <c r="L36" s="2" t="str">
        <f>IF(Tabla191011131432[[#This Row],[Indice de Balassa (1)]]&gt;0.33,"VENTAJA","INTRAPRODUCTO")</f>
        <v>VENTAJA</v>
      </c>
      <c r="M36" s="2" t="str">
        <f>IF(Tabla191011131432[[#This Row],[Indice de Balassa (2)]]&gt;0.33,"VENTAJA","INTRAPRODUCTO")</f>
        <v>VENTAJA</v>
      </c>
      <c r="N36" s="2" t="str">
        <f>IF(Tabla191011131432[[#This Row],[Indice de Balassa (3)]]&gt;0.33,"VENTAJA","INTRAPRODUCTO")</f>
        <v>VENTAJA</v>
      </c>
      <c r="O36" s="2" t="str">
        <f>IF(Tabla191011131432[[#This Row],[Indice de Balassa (4)]]&gt;0.33,"VENTAJA","INTRAPRODUCTO")</f>
        <v>VENTAJA</v>
      </c>
      <c r="P36" s="2" t="str">
        <f>IF(Tabla191011131432[[#This Row],[Indice de Balassa (5)]]&gt;0.33,"VENTAJA","INTRAPRODUCTO")</f>
        <v>VENTAJA</v>
      </c>
      <c r="Q36" s="2" t="str">
        <f>IF(Tabla191011131432[[#This Row],[Indice de Balassa (6)]]&gt;0.33,"VENTAJA","INTRAPRODUCTO")</f>
        <v>VENTAJA</v>
      </c>
      <c r="R36" s="2" t="str">
        <f>IF(Tabla191011131432[[#This Row],[Indice de Balassa (7)]]&gt;0.33,"VENTAJA","INTRAPRODUCTO")</f>
        <v>VENTAJA</v>
      </c>
      <c r="S36" s="2" t="str">
        <f>IF(Tabla191011131432[[#This Row],[Indice de Balassa (8)]]&gt;0.33,"VENTAJA","INTRAPRODUCTO")</f>
        <v>VENTAJA</v>
      </c>
      <c r="T36" s="2" t="str">
        <f>IF(Tabla191011131432[[#This Row],[Indice de Balassa (9)]]&gt;0.33,"VENTAJA","INTRAPRODUCTO")</f>
        <v>VENTAJA</v>
      </c>
      <c r="U36" s="2" t="str">
        <f>IF(Tabla191011131432[[#This Row],[Indice de Balassa  (10)]]&gt;0.33,"VENTAJA","INTRAPRODUCTO")</f>
        <v>VENTAJA</v>
      </c>
      <c r="Z36" s="30" t="s">
        <v>46</v>
      </c>
      <c r="AA36" s="30"/>
      <c r="AB36" s="30"/>
      <c r="AC36" s="30"/>
      <c r="AD36" s="41"/>
      <c r="AE36" s="41"/>
    </row>
    <row r="37" spans="1:32" x14ac:dyDescent="0.25">
      <c r="A37" s="26">
        <v>2002</v>
      </c>
      <c r="B37" s="27">
        <f>(('Export '!B9)/(Data!$L43)/(('COL to World'!B21)/'COL to World'!$L21))</f>
        <v>1822.4584783061196</v>
      </c>
      <c r="C37" s="27">
        <f>(('Export '!C9)/(Data!$L43)/(('COL to World'!C21)/'COL to World'!$L21))</f>
        <v>556.18891660499457</v>
      </c>
      <c r="D37" s="27">
        <f>(('Export '!D9)/(Data!$L43)/(('COL to World'!D21)/'COL to World'!$L21))</f>
        <v>207.74819284829616</v>
      </c>
      <c r="E37" s="27">
        <f>(('Export '!E9)/(Data!$L43)/(('COL to World'!E21)/'COL to World'!$L21))</f>
        <v>840.97189237180896</v>
      </c>
      <c r="F37" s="27">
        <f>(('Export '!F9)/(Data!$L43)/(('COL to World'!F21)/'COL to World'!$L21))</f>
        <v>139.56233799919767</v>
      </c>
      <c r="G37" s="27">
        <f>(('Export '!G9)/(Data!$L43)/(('COL to World'!G21)/'COL to World'!$L21))</f>
        <v>10.225959640038242</v>
      </c>
      <c r="H37" s="27">
        <f>(('Export '!H9)/(Data!$L43)/(('COL to World'!H21)/'COL to World'!$L21))</f>
        <v>1174.5862536314453</v>
      </c>
      <c r="I37" s="27">
        <f>(('Export '!I9)/(Data!$L43)/(('COL to World'!I21)/'COL to World'!$L21))</f>
        <v>179.44019429780369</v>
      </c>
      <c r="J37" s="27">
        <f>(('Export '!J9)/(Data!$L43)/(('COL to World'!J21)/'COL to World'!$L21))</f>
        <v>258.78519556099269</v>
      </c>
      <c r="K37" s="27">
        <f>(('Export '!K9)/(Data!$L43)/(('COL to World'!K21)/'COL to World'!$L21))</f>
        <v>45.024730686721263</v>
      </c>
      <c r="L37" s="2" t="str">
        <f>IF(Tabla191011131432[[#This Row],[Indice de Balassa (1)]]&gt;0.33,"VENTAJA","INTRAPRODUCTO")</f>
        <v>VENTAJA</v>
      </c>
      <c r="M37" s="2" t="str">
        <f>IF(Tabla191011131432[[#This Row],[Indice de Balassa (2)]]&gt;0.33,"VENTAJA","INTRAPRODUCTO")</f>
        <v>VENTAJA</v>
      </c>
      <c r="N37" s="2" t="str">
        <f>IF(Tabla191011131432[[#This Row],[Indice de Balassa (3)]]&gt;0.33,"VENTAJA","INTRAPRODUCTO")</f>
        <v>VENTAJA</v>
      </c>
      <c r="O37" s="2" t="str">
        <f>IF(Tabla191011131432[[#This Row],[Indice de Balassa (4)]]&gt;0.33,"VENTAJA","INTRAPRODUCTO")</f>
        <v>VENTAJA</v>
      </c>
      <c r="P37" s="2" t="str">
        <f>IF(Tabla191011131432[[#This Row],[Indice de Balassa (5)]]&gt;0.33,"VENTAJA","INTRAPRODUCTO")</f>
        <v>VENTAJA</v>
      </c>
      <c r="Q37" s="2" t="str">
        <f>IF(Tabla191011131432[[#This Row],[Indice de Balassa (6)]]&gt;0.33,"VENTAJA","INTRAPRODUCTO")</f>
        <v>VENTAJA</v>
      </c>
      <c r="R37" s="2" t="str">
        <f>IF(Tabla191011131432[[#This Row],[Indice de Balassa (7)]]&gt;0.33,"VENTAJA","INTRAPRODUCTO")</f>
        <v>VENTAJA</v>
      </c>
      <c r="S37" s="2" t="str">
        <f>IF(Tabla191011131432[[#This Row],[Indice de Balassa (8)]]&gt;0.33,"VENTAJA","INTRAPRODUCTO")</f>
        <v>VENTAJA</v>
      </c>
      <c r="T37" s="2" t="str">
        <f>IF(Tabla191011131432[[#This Row],[Indice de Balassa (9)]]&gt;0.33,"VENTAJA","INTRAPRODUCTO")</f>
        <v>VENTAJA</v>
      </c>
      <c r="U37" s="2" t="str">
        <f>IF(Tabla191011131432[[#This Row],[Indice de Balassa  (10)]]&gt;0.33,"VENTAJA","INTRAPRODUCTO")</f>
        <v>VENTAJA</v>
      </c>
      <c r="AA37" t="s">
        <v>47</v>
      </c>
      <c r="AD37" s="40"/>
    </row>
    <row r="38" spans="1:32" x14ac:dyDescent="0.25">
      <c r="A38" s="26">
        <v>2003</v>
      </c>
      <c r="B38" s="27">
        <f>(('Export '!B10)/(Data!$L44)/(('COL to World'!B22)/'COL to World'!$L22))</f>
        <v>472.72661534841353</v>
      </c>
      <c r="C38" s="27">
        <f>(('Export '!C10)/(Data!$L44)/(('COL to World'!C22)/'COL to World'!$L22))</f>
        <v>169.14126776105292</v>
      </c>
      <c r="D38" s="27">
        <f>(('Export '!D10)/(Data!$L44)/(('COL to World'!D22)/'COL to World'!$L22))</f>
        <v>43.303685575008934</v>
      </c>
      <c r="E38" s="27">
        <f>(('Export '!E10)/(Data!$L44)/(('COL to World'!E22)/'COL to World'!$L22))</f>
        <v>199.66374720765626</v>
      </c>
      <c r="F38" s="27">
        <f>(('Export '!F10)/(Data!$L44)/(('COL to World'!F22)/'COL to World'!$L22))</f>
        <v>59.494560631454718</v>
      </c>
      <c r="G38" s="27">
        <f>(('Export '!G10)/(Data!$L44)/(('COL to World'!G22)/'COL to World'!$L22))</f>
        <v>6.299571787972595</v>
      </c>
      <c r="H38" s="27">
        <f>(('Export '!H10)/(Data!$L44)/(('COL to World'!H22)/'COL to World'!$L22))</f>
        <v>360.16776081560693</v>
      </c>
      <c r="I38" s="27">
        <f>(('Export '!I10)/(Data!$L44)/(('COL to World'!I22)/'COL to World'!$L22))</f>
        <v>62.45664166980508</v>
      </c>
      <c r="J38" s="27">
        <f>(('Export '!J10)/(Data!$L44)/(('COL to World'!J22)/'COL to World'!$L22))</f>
        <v>21.1323141652014</v>
      </c>
      <c r="K38" s="27">
        <f>(('Export '!K10)/(Data!$L44)/(('COL to World'!K22)/'COL to World'!$L22))</f>
        <v>16.459143472183928</v>
      </c>
      <c r="L38" s="2" t="str">
        <f>IF(Tabla191011131432[[#This Row],[Indice de Balassa (1)]]&gt;0.33,"VENTAJA","INTRAPRODUCTO")</f>
        <v>VENTAJA</v>
      </c>
      <c r="M38" s="2" t="str">
        <f>IF(Tabla191011131432[[#This Row],[Indice de Balassa (2)]]&gt;0.33,"VENTAJA","INTRAPRODUCTO")</f>
        <v>VENTAJA</v>
      </c>
      <c r="N38" s="2" t="str">
        <f>IF(Tabla191011131432[[#This Row],[Indice de Balassa (3)]]&gt;0.33,"VENTAJA","INTRAPRODUCTO")</f>
        <v>VENTAJA</v>
      </c>
      <c r="O38" s="2" t="str">
        <f>IF(Tabla191011131432[[#This Row],[Indice de Balassa (4)]]&gt;0.33,"VENTAJA","INTRAPRODUCTO")</f>
        <v>VENTAJA</v>
      </c>
      <c r="P38" s="2" t="str">
        <f>IF(Tabla191011131432[[#This Row],[Indice de Balassa (5)]]&gt;0.33,"VENTAJA","INTRAPRODUCTO")</f>
        <v>VENTAJA</v>
      </c>
      <c r="Q38" s="2" t="str">
        <f>IF(Tabla191011131432[[#This Row],[Indice de Balassa (6)]]&gt;0.33,"VENTAJA","INTRAPRODUCTO")</f>
        <v>VENTAJA</v>
      </c>
      <c r="R38" s="2" t="str">
        <f>IF(Tabla191011131432[[#This Row],[Indice de Balassa (7)]]&gt;0.33,"VENTAJA","INTRAPRODUCTO")</f>
        <v>VENTAJA</v>
      </c>
      <c r="S38" s="2" t="str">
        <f>IF(Tabla191011131432[[#This Row],[Indice de Balassa (8)]]&gt;0.33,"VENTAJA","INTRAPRODUCTO")</f>
        <v>VENTAJA</v>
      </c>
      <c r="T38" s="2" t="str">
        <f>IF(Tabla191011131432[[#This Row],[Indice de Balassa (9)]]&gt;0.33,"VENTAJA","INTRAPRODUCTO")</f>
        <v>VENTAJA</v>
      </c>
      <c r="U38" s="2" t="str">
        <f>IF(Tabla191011131432[[#This Row],[Indice de Balassa  (10)]]&gt;0.33,"VENTAJA","INTRAPRODUCTO")</f>
        <v>VENTAJA</v>
      </c>
      <c r="AD38" s="40"/>
      <c r="AE38" s="40"/>
    </row>
    <row r="39" spans="1:32" x14ac:dyDescent="0.25">
      <c r="A39" s="26">
        <v>2004</v>
      </c>
      <c r="B39" s="27">
        <f>(('Export '!B11)/(Data!$L45)/(('COL to World'!B23)/'COL to World'!$L23))</f>
        <v>272.22772776523703</v>
      </c>
      <c r="C39" s="27">
        <f>(('Export '!C11)/(Data!$L45)/(('COL to World'!C23)/'COL to World'!$L23))</f>
        <v>122.03374266017673</v>
      </c>
      <c r="D39" s="27">
        <f>(('Export '!D11)/(Data!$L45)/(('COL to World'!D23)/'COL to World'!$L23))</f>
        <v>46.971790480330512</v>
      </c>
      <c r="E39" s="27">
        <f>(('Export '!E11)/(Data!$L45)/(('COL to World'!E23)/'COL to World'!$L23))</f>
        <v>87.084517676075549</v>
      </c>
      <c r="F39" s="27">
        <f>(('Export '!F11)/(Data!$L45)/(('COL to World'!F23)/'COL to World'!$L23))</f>
        <v>33.803795113926434</v>
      </c>
      <c r="G39" s="27">
        <f>(('Export '!G11)/(Data!$L45)/(('COL to World'!G23)/'COL to World'!$L23))</f>
        <v>5.8808386987433448</v>
      </c>
      <c r="H39" s="27">
        <f>(('Export '!H11)/(Data!$L45)/(('COL to World'!H23)/'COL to World'!$L23))</f>
        <v>219.62454932245163</v>
      </c>
      <c r="I39" s="27">
        <f>(('Export '!I11)/(Data!$L45)/(('COL to World'!I23)/'COL to World'!$L23))</f>
        <v>30.932918834543866</v>
      </c>
      <c r="J39" s="27">
        <f>(('Export '!J11)/(Data!$L45)/(('COL to World'!J23)/'COL to World'!$L23))</f>
        <v>12.621790227934877</v>
      </c>
      <c r="K39" s="27">
        <f>(('Export '!K11)/(Data!$L45)/(('COL to World'!K23)/'COL to World'!$L23))</f>
        <v>12.51149487542825</v>
      </c>
      <c r="L39" s="2" t="str">
        <f>IF(Tabla191011131432[[#This Row],[Indice de Balassa (1)]]&gt;0.33,"VENTAJA","INTRAPRODUCTO")</f>
        <v>VENTAJA</v>
      </c>
      <c r="M39" s="2" t="str">
        <f>IF(Tabla191011131432[[#This Row],[Indice de Balassa (2)]]&gt;0.33,"VENTAJA","INTRAPRODUCTO")</f>
        <v>VENTAJA</v>
      </c>
      <c r="N39" s="2" t="str">
        <f>IF(Tabla191011131432[[#This Row],[Indice de Balassa (3)]]&gt;0.33,"VENTAJA","INTRAPRODUCTO")</f>
        <v>VENTAJA</v>
      </c>
      <c r="O39" s="2" t="str">
        <f>IF(Tabla191011131432[[#This Row],[Indice de Balassa (4)]]&gt;0.33,"VENTAJA","INTRAPRODUCTO")</f>
        <v>VENTAJA</v>
      </c>
      <c r="P39" s="2" t="str">
        <f>IF(Tabla191011131432[[#This Row],[Indice de Balassa (5)]]&gt;0.33,"VENTAJA","INTRAPRODUCTO")</f>
        <v>VENTAJA</v>
      </c>
      <c r="Q39" s="2" t="str">
        <f>IF(Tabla191011131432[[#This Row],[Indice de Balassa (6)]]&gt;0.33,"VENTAJA","INTRAPRODUCTO")</f>
        <v>VENTAJA</v>
      </c>
      <c r="R39" s="2" t="str">
        <f>IF(Tabla191011131432[[#This Row],[Indice de Balassa (7)]]&gt;0.33,"VENTAJA","INTRAPRODUCTO")</f>
        <v>VENTAJA</v>
      </c>
      <c r="S39" s="2" t="str">
        <f>IF(Tabla191011131432[[#This Row],[Indice de Balassa (8)]]&gt;0.33,"VENTAJA","INTRAPRODUCTO")</f>
        <v>VENTAJA</v>
      </c>
      <c r="T39" s="2" t="str">
        <f>IF(Tabla191011131432[[#This Row],[Indice de Balassa (9)]]&gt;0.33,"VENTAJA","INTRAPRODUCTO")</f>
        <v>VENTAJA</v>
      </c>
      <c r="U39" s="2" t="str">
        <f>IF(Tabla191011131432[[#This Row],[Indice de Balassa  (10)]]&gt;0.33,"VENTAJA","INTRAPRODUCTO")</f>
        <v>VENTAJA</v>
      </c>
      <c r="AD39" s="40"/>
      <c r="AE39" s="40"/>
    </row>
    <row r="40" spans="1:32" x14ac:dyDescent="0.25">
      <c r="A40" s="26">
        <v>2005</v>
      </c>
      <c r="B40" s="27">
        <f>(('Export '!B12)/(Data!$L46)/(('COL to World'!B24)/'COL to World'!$L24))</f>
        <v>268.11533111947011</v>
      </c>
      <c r="C40" s="27">
        <f>(('Export '!C12)/(Data!$L46)/(('COL to World'!C24)/'COL to World'!$L24))</f>
        <v>145.39110804550194</v>
      </c>
      <c r="D40" s="27">
        <f>(('Export '!D12)/(Data!$L46)/(('COL to World'!D24)/'COL to World'!$L24))</f>
        <v>48.299876738580132</v>
      </c>
      <c r="E40" s="27">
        <f>(('Export '!E12)/(Data!$L46)/(('COL to World'!E24)/'COL to World'!$L24))</f>
        <v>72.939847151673007</v>
      </c>
      <c r="F40" s="27">
        <f>(('Export '!F12)/(Data!$L46)/(('COL to World'!F24)/'COL to World'!$L24))</f>
        <v>39.255270800580234</v>
      </c>
      <c r="G40" s="27">
        <f>(('Export '!G12)/(Data!$L46)/(('COL to World'!G24)/'COL to World'!$L24))</f>
        <v>0.3171967646939256</v>
      </c>
      <c r="H40" s="27">
        <f>(('Export '!H12)/(Data!$L46)/(('COL to World'!H24)/'COL to World'!$L24))</f>
        <v>196.25458656135754</v>
      </c>
      <c r="I40" s="27">
        <f>(('Export '!I12)/(Data!$L46)/(('COL to World'!I24)/'COL to World'!$L24))</f>
        <v>24.262426498021366</v>
      </c>
      <c r="J40" s="27">
        <f>(('Export '!J12)/(Data!$L46)/(('COL to World'!J24)/'COL to World'!$L24))</f>
        <v>6.6807394898830443</v>
      </c>
      <c r="K40" s="27">
        <f>(('Export '!K12)/(Data!$L46)/(('COL to World'!K24)/'COL to World'!$L24))</f>
        <v>10.873176704157002</v>
      </c>
      <c r="L40" s="2" t="str">
        <f>IF(Tabla191011131432[[#This Row],[Indice de Balassa (1)]]&gt;0.33,"VENTAJA","INTRAPRODUCTO")</f>
        <v>VENTAJA</v>
      </c>
      <c r="M40" s="2" t="str">
        <f>IF(Tabla191011131432[[#This Row],[Indice de Balassa (2)]]&gt;0.33,"VENTAJA","INTRAPRODUCTO")</f>
        <v>VENTAJA</v>
      </c>
      <c r="N40" s="2" t="str">
        <f>IF(Tabla191011131432[[#This Row],[Indice de Balassa (3)]]&gt;0.33,"VENTAJA","INTRAPRODUCTO")</f>
        <v>VENTAJA</v>
      </c>
      <c r="O40" s="2" t="str">
        <f>IF(Tabla191011131432[[#This Row],[Indice de Balassa (4)]]&gt;0.33,"VENTAJA","INTRAPRODUCTO")</f>
        <v>VENTAJA</v>
      </c>
      <c r="P40" s="2" t="str">
        <f>IF(Tabla191011131432[[#This Row],[Indice de Balassa (5)]]&gt;0.33,"VENTAJA","INTRAPRODUCTO")</f>
        <v>VENTAJA</v>
      </c>
      <c r="Q40" s="2" t="str">
        <f>IF(Tabla191011131432[[#This Row],[Indice de Balassa (6)]]&gt;0.33,"VENTAJA","INTRAPRODUCTO")</f>
        <v>INTRAPRODUCTO</v>
      </c>
      <c r="R40" s="2" t="str">
        <f>IF(Tabla191011131432[[#This Row],[Indice de Balassa (7)]]&gt;0.33,"VENTAJA","INTRAPRODUCTO")</f>
        <v>VENTAJA</v>
      </c>
      <c r="S40" s="2" t="str">
        <f>IF(Tabla191011131432[[#This Row],[Indice de Balassa (8)]]&gt;0.33,"VENTAJA","INTRAPRODUCTO")</f>
        <v>VENTAJA</v>
      </c>
      <c r="T40" s="2" t="str">
        <f>IF(Tabla191011131432[[#This Row],[Indice de Balassa (9)]]&gt;0.33,"VENTAJA","INTRAPRODUCTO")</f>
        <v>VENTAJA</v>
      </c>
      <c r="U40" s="2" t="str">
        <f>IF(Tabla191011131432[[#This Row],[Indice de Balassa  (10)]]&gt;0.33,"VENTAJA","INTRAPRODUCTO")</f>
        <v>VENTAJA</v>
      </c>
      <c r="AD40" s="40"/>
      <c r="AE40" s="40"/>
    </row>
    <row r="41" spans="1:32" x14ac:dyDescent="0.25">
      <c r="A41" s="26">
        <v>2006</v>
      </c>
      <c r="B41" s="27">
        <f>(('Export '!B13)/(Data!$L47)/(('COL to World'!B25)/'COL to World'!$L25))</f>
        <v>770.42774573998292</v>
      </c>
      <c r="C41" s="27">
        <f>(('Export '!C13)/(Data!$L47)/(('COL to World'!C25)/'COL to World'!$L25))</f>
        <v>299.91212811647722</v>
      </c>
      <c r="D41" s="27">
        <f>(('Export '!D13)/(Data!$L47)/(('COL to World'!D25)/'COL to World'!$L25))</f>
        <v>294.03554240620724</v>
      </c>
      <c r="E41" s="27">
        <f>(('Export '!E13)/(Data!$L47)/(('COL to World'!E25)/'COL to World'!$L25))</f>
        <v>234.58799592041157</v>
      </c>
      <c r="F41" s="27">
        <f>(('Export '!F13)/(Data!$L47)/(('COL to World'!F25)/'COL to World'!$L25))</f>
        <v>95.894902156933057</v>
      </c>
      <c r="G41" s="27">
        <f>(('Export '!G13)/(Data!$L47)/(('COL to World'!G25)/'COL to World'!$L25))</f>
        <v>3.6568670596473929</v>
      </c>
      <c r="H41" s="27">
        <f>(('Export '!H13)/(Data!$L47)/(('COL to World'!H25)/'COL to World'!$L25))</f>
        <v>667.17764222983078</v>
      </c>
      <c r="I41" s="27">
        <f>(('Export '!I13)/(Data!$L47)/(('COL to World'!I25)/'COL to World'!$L25))</f>
        <v>64.521642606006637</v>
      </c>
      <c r="J41" s="27">
        <f>(('Export '!J13)/(Data!$L47)/(('COL to World'!J25)/'COL to World'!$L25))</f>
        <v>77.772146432786187</v>
      </c>
      <c r="K41" s="27">
        <f>(('Export '!K13)/(Data!$L47)/(('COL to World'!K25)/'COL to World'!$L25))</f>
        <v>31.812443956942083</v>
      </c>
      <c r="L41" s="2" t="str">
        <f>IF(Tabla191011131432[[#This Row],[Indice de Balassa (1)]]&gt;0.33,"VENTAJA","INTRAPRODUCTO")</f>
        <v>VENTAJA</v>
      </c>
      <c r="M41" s="2" t="str">
        <f>IF(Tabla191011131432[[#This Row],[Indice de Balassa (2)]]&gt;0.33,"VENTAJA","INTRAPRODUCTO")</f>
        <v>VENTAJA</v>
      </c>
      <c r="N41" s="2" t="str">
        <f>IF(Tabla191011131432[[#This Row],[Indice de Balassa (3)]]&gt;0.33,"VENTAJA","INTRAPRODUCTO")</f>
        <v>VENTAJA</v>
      </c>
      <c r="O41" s="2" t="str">
        <f>IF(Tabla191011131432[[#This Row],[Indice de Balassa (4)]]&gt;0.33,"VENTAJA","INTRAPRODUCTO")</f>
        <v>VENTAJA</v>
      </c>
      <c r="P41" s="2" t="str">
        <f>IF(Tabla191011131432[[#This Row],[Indice de Balassa (5)]]&gt;0.33,"VENTAJA","INTRAPRODUCTO")</f>
        <v>VENTAJA</v>
      </c>
      <c r="Q41" s="2" t="str">
        <f>IF(Tabla191011131432[[#This Row],[Indice de Balassa (6)]]&gt;0.33,"VENTAJA","INTRAPRODUCTO")</f>
        <v>VENTAJA</v>
      </c>
      <c r="R41" s="2" t="str">
        <f>IF(Tabla191011131432[[#This Row],[Indice de Balassa (7)]]&gt;0.33,"VENTAJA","INTRAPRODUCTO")</f>
        <v>VENTAJA</v>
      </c>
      <c r="S41" s="2" t="str">
        <f>IF(Tabla191011131432[[#This Row],[Indice de Balassa (8)]]&gt;0.33,"VENTAJA","INTRAPRODUCTO")</f>
        <v>VENTAJA</v>
      </c>
      <c r="T41" s="2" t="str">
        <f>IF(Tabla191011131432[[#This Row],[Indice de Balassa (9)]]&gt;0.33,"VENTAJA","INTRAPRODUCTO")</f>
        <v>VENTAJA</v>
      </c>
      <c r="U41" s="2" t="str">
        <f>IF(Tabla191011131432[[#This Row],[Indice de Balassa  (10)]]&gt;0.33,"VENTAJA","INTRAPRODUCTO")</f>
        <v>VENTAJA</v>
      </c>
    </row>
    <row r="42" spans="1:32" x14ac:dyDescent="0.25">
      <c r="A42" s="26">
        <v>2007</v>
      </c>
      <c r="B42" s="27">
        <f>(('Export '!B14)/(Data!$L48)/(('COL to World'!B26)/'COL to World'!$L26))</f>
        <v>1285.9081673483906</v>
      </c>
      <c r="C42" s="27">
        <f>(('Export '!C14)/(Data!$L48)/(('COL to World'!C26)/'COL to World'!$L26))</f>
        <v>864.9373932875767</v>
      </c>
      <c r="D42" s="27">
        <f>(('Export '!D14)/(Data!$L48)/(('COL to World'!D26)/'COL to World'!$L26))</f>
        <v>459.48935293736031</v>
      </c>
      <c r="E42" s="27">
        <f>(('Export '!E14)/(Data!$L48)/(('COL to World'!E26)/'COL to World'!$L26))</f>
        <v>240.42818343390687</v>
      </c>
      <c r="F42" s="27">
        <f>(('Export '!F14)/(Data!$L48)/(('COL to World'!F26)/'COL to World'!$L26))</f>
        <v>125.42510697545985</v>
      </c>
      <c r="G42" s="27">
        <f>(('Export '!G14)/(Data!$L48)/(('COL to World'!G26)/'COL to World'!$L26))</f>
        <v>3.1991450135425539</v>
      </c>
      <c r="H42" s="27">
        <f>(('Export '!H14)/(Data!$L48)/(('COL to World'!H26)/'COL to World'!$L26))</f>
        <v>1201.6942988670976</v>
      </c>
      <c r="I42" s="27">
        <f>(('Export '!I14)/(Data!$L48)/(('COL to World'!I26)/'COL to World'!$L26))</f>
        <v>246.96752508683971</v>
      </c>
      <c r="J42" s="27">
        <f>(('Export '!J14)/(Data!$L48)/(('COL to World'!J26)/'COL to World'!$L26))</f>
        <v>29.666933100868473</v>
      </c>
      <c r="K42" s="27">
        <f>(('Export '!K14)/(Data!$L48)/(('COL to World'!K26)/'COL to World'!$L26))</f>
        <v>59.21787634719859</v>
      </c>
      <c r="L42" s="2" t="str">
        <f>IF(Tabla191011131432[[#This Row],[Indice de Balassa (1)]]&gt;0.33,"VENTAJA","INTRAPRODUCTO")</f>
        <v>VENTAJA</v>
      </c>
      <c r="M42" s="2" t="str">
        <f>IF(Tabla191011131432[[#This Row],[Indice de Balassa (2)]]&gt;0.33,"VENTAJA","INTRAPRODUCTO")</f>
        <v>VENTAJA</v>
      </c>
      <c r="N42" s="2" t="str">
        <f>IF(Tabla191011131432[[#This Row],[Indice de Balassa (3)]]&gt;0.33,"VENTAJA","INTRAPRODUCTO")</f>
        <v>VENTAJA</v>
      </c>
      <c r="O42" s="2" t="str">
        <f>IF(Tabla191011131432[[#This Row],[Indice de Balassa (4)]]&gt;0.33,"VENTAJA","INTRAPRODUCTO")</f>
        <v>VENTAJA</v>
      </c>
      <c r="P42" s="2" t="str">
        <f>IF(Tabla191011131432[[#This Row],[Indice de Balassa (5)]]&gt;0.33,"VENTAJA","INTRAPRODUCTO")</f>
        <v>VENTAJA</v>
      </c>
      <c r="Q42" s="2" t="str">
        <f>IF(Tabla191011131432[[#This Row],[Indice de Balassa (6)]]&gt;0.33,"VENTAJA","INTRAPRODUCTO")</f>
        <v>VENTAJA</v>
      </c>
      <c r="R42" s="2" t="str">
        <f>IF(Tabla191011131432[[#This Row],[Indice de Balassa (7)]]&gt;0.33,"VENTAJA","INTRAPRODUCTO")</f>
        <v>VENTAJA</v>
      </c>
      <c r="S42" s="2" t="str">
        <f>IF(Tabla191011131432[[#This Row],[Indice de Balassa (8)]]&gt;0.33,"VENTAJA","INTRAPRODUCTO")</f>
        <v>VENTAJA</v>
      </c>
      <c r="T42" s="2" t="str">
        <f>IF(Tabla191011131432[[#This Row],[Indice de Balassa (9)]]&gt;0.33,"VENTAJA","INTRAPRODUCTO")</f>
        <v>VENTAJA</v>
      </c>
      <c r="U42" s="2" t="str">
        <f>IF(Tabla191011131432[[#This Row],[Indice de Balassa  (10)]]&gt;0.33,"VENTAJA","INTRAPRODUCTO")</f>
        <v>VENTAJA</v>
      </c>
    </row>
    <row r="43" spans="1:32" x14ac:dyDescent="0.25">
      <c r="A43" s="26">
        <v>2008</v>
      </c>
      <c r="B43" s="27">
        <f>(('Export '!B15)/(Data!$L49)/(('COL to World'!B27)/'COL to World'!$L27))</f>
        <v>825.98215986766456</v>
      </c>
      <c r="C43" s="27">
        <f>(('Export '!C15)/(Data!$L49)/(('COL to World'!C27)/'COL to World'!$L27))</f>
        <v>774.52913542644512</v>
      </c>
      <c r="D43" s="27">
        <f>(('Export '!D15)/(Data!$L49)/(('COL to World'!D27)/'COL to World'!$L27))</f>
        <v>275.44815956882769</v>
      </c>
      <c r="E43" s="27">
        <f>(('Export '!E15)/(Data!$L49)/(('COL to World'!E27)/'COL to World'!$L27))</f>
        <v>145.57034865989831</v>
      </c>
      <c r="F43" s="27">
        <f>(('Export '!F15)/(Data!$L49)/(('COL to World'!F27)/'COL to World'!$L27))</f>
        <v>76.310465997974219</v>
      </c>
      <c r="G43" s="27">
        <f>(('Export '!G15)/(Data!$L49)/(('COL to World'!G27)/'COL to World'!$L27))</f>
        <v>5.4077714762652329</v>
      </c>
      <c r="H43" s="27">
        <f>(('Export '!H15)/(Data!$L49)/(('COL to World'!H27)/'COL to World'!$L27))</f>
        <v>592.52320789220664</v>
      </c>
      <c r="I43" s="27">
        <f>(('Export '!I15)/(Data!$L49)/(('COL to World'!I27)/'COL to World'!$L27))</f>
        <v>77.708629869401662</v>
      </c>
      <c r="J43" s="27">
        <f>(('Export '!J15)/(Data!$L49)/(('COL to World'!J27)/'COL to World'!$L27))</f>
        <v>120.8065651862789</v>
      </c>
      <c r="K43" s="27">
        <f>(('Export '!K15)/(Data!$L49)/(('COL to World'!K27)/'COL to World'!$L27))</f>
        <v>48.054315585913287</v>
      </c>
      <c r="L43" s="2" t="str">
        <f>IF(Tabla191011131432[[#This Row],[Indice de Balassa (1)]]&gt;0.33,"VENTAJA","INTRAPRODUCTO")</f>
        <v>VENTAJA</v>
      </c>
      <c r="M43" s="2" t="str">
        <f>IF(Tabla191011131432[[#This Row],[Indice de Balassa (2)]]&gt;0.33,"VENTAJA","INTRAPRODUCTO")</f>
        <v>VENTAJA</v>
      </c>
      <c r="N43" s="2" t="str">
        <f>IF(Tabla191011131432[[#This Row],[Indice de Balassa (3)]]&gt;0.33,"VENTAJA","INTRAPRODUCTO")</f>
        <v>VENTAJA</v>
      </c>
      <c r="O43" s="2" t="str">
        <f>IF(Tabla191011131432[[#This Row],[Indice de Balassa (4)]]&gt;0.33,"VENTAJA","INTRAPRODUCTO")</f>
        <v>VENTAJA</v>
      </c>
      <c r="P43" s="2" t="str">
        <f>IF(Tabla191011131432[[#This Row],[Indice de Balassa (5)]]&gt;0.33,"VENTAJA","INTRAPRODUCTO")</f>
        <v>VENTAJA</v>
      </c>
      <c r="Q43" s="2" t="str">
        <f>IF(Tabla191011131432[[#This Row],[Indice de Balassa (6)]]&gt;0.33,"VENTAJA","INTRAPRODUCTO")</f>
        <v>VENTAJA</v>
      </c>
      <c r="R43" s="2" t="str">
        <f>IF(Tabla191011131432[[#This Row],[Indice de Balassa (7)]]&gt;0.33,"VENTAJA","INTRAPRODUCTO")</f>
        <v>VENTAJA</v>
      </c>
      <c r="S43" s="2" t="str">
        <f>IF(Tabla191011131432[[#This Row],[Indice de Balassa (8)]]&gt;0.33,"VENTAJA","INTRAPRODUCTO")</f>
        <v>VENTAJA</v>
      </c>
      <c r="T43" s="2" t="str">
        <f>IF(Tabla191011131432[[#This Row],[Indice de Balassa (9)]]&gt;0.33,"VENTAJA","INTRAPRODUCTO")</f>
        <v>VENTAJA</v>
      </c>
      <c r="U43" s="2" t="str">
        <f>IF(Tabla191011131432[[#This Row],[Indice de Balassa  (10)]]&gt;0.33,"VENTAJA","INTRAPRODUCTO")</f>
        <v>VENTAJA</v>
      </c>
    </row>
    <row r="44" spans="1:32" x14ac:dyDescent="0.25">
      <c r="A44" s="26">
        <v>2009</v>
      </c>
      <c r="B44" s="27">
        <f>(('Export '!B16)/(Data!$L50)/(('COL to World'!B28)/'COL to World'!$L28))</f>
        <v>818.39912061456221</v>
      </c>
      <c r="C44" s="27">
        <f>(('Export '!C16)/(Data!$L50)/(('COL to World'!C28)/'COL to World'!$L28))</f>
        <v>338.23619598465024</v>
      </c>
      <c r="D44" s="27">
        <f>(('Export '!D16)/(Data!$L50)/(('COL to World'!D28)/'COL to World'!$L28))</f>
        <v>134.20434134373176</v>
      </c>
      <c r="E44" s="27">
        <f>(('Export '!E16)/(Data!$L50)/(('COL to World'!E28)/'COL to World'!$L28))</f>
        <v>176.11908186770034</v>
      </c>
      <c r="F44" s="27">
        <f>(('Export '!F16)/(Data!$L50)/(('COL to World'!F28)/'COL to World'!$L28))</f>
        <v>68.318131333490356</v>
      </c>
      <c r="G44" s="27">
        <f>(('Export '!G16)/(Data!$L50)/(('COL to World'!G28)/'COL to World'!$L28))</f>
        <v>7.1100998572059746</v>
      </c>
      <c r="H44" s="27">
        <f>(('Export '!H16)/(Data!$L50)/(('COL to World'!H28)/'COL to World'!$L28))</f>
        <v>441.17622326469615</v>
      </c>
      <c r="I44" s="27">
        <f>(('Export '!I16)/(Data!$L50)/(('COL to World'!I28)/'COL to World'!$L28))</f>
        <v>70.038905409415122</v>
      </c>
      <c r="J44" s="27">
        <f>(('Export '!J16)/(Data!$L50)/(('COL to World'!J28)/'COL to World'!$L28))</f>
        <v>81.851126128459569</v>
      </c>
      <c r="K44" s="27">
        <f>(('Export '!K16)/(Data!$L50)/(('COL to World'!K28)/'COL to World'!$L28))</f>
        <v>51.570532177674217</v>
      </c>
      <c r="L44" s="2" t="str">
        <f>IF(Tabla191011131432[[#This Row],[Indice de Balassa (1)]]&gt;0.33,"VENTAJA","INTRAPRODUCTO")</f>
        <v>VENTAJA</v>
      </c>
      <c r="M44" s="2" t="str">
        <f>IF(Tabla191011131432[[#This Row],[Indice de Balassa (2)]]&gt;0.33,"VENTAJA","INTRAPRODUCTO")</f>
        <v>VENTAJA</v>
      </c>
      <c r="N44" s="2" t="str">
        <f>IF(Tabla191011131432[[#This Row],[Indice de Balassa (3)]]&gt;0.33,"VENTAJA","INTRAPRODUCTO")</f>
        <v>VENTAJA</v>
      </c>
      <c r="O44" s="2" t="str">
        <f>IF(Tabla191011131432[[#This Row],[Indice de Balassa (4)]]&gt;0.33,"VENTAJA","INTRAPRODUCTO")</f>
        <v>VENTAJA</v>
      </c>
      <c r="P44" s="2" t="str">
        <f>IF(Tabla191011131432[[#This Row],[Indice de Balassa (5)]]&gt;0.33,"VENTAJA","INTRAPRODUCTO")</f>
        <v>VENTAJA</v>
      </c>
      <c r="Q44" s="2" t="str">
        <f>IF(Tabla191011131432[[#This Row],[Indice de Balassa (6)]]&gt;0.33,"VENTAJA","INTRAPRODUCTO")</f>
        <v>VENTAJA</v>
      </c>
      <c r="R44" s="2" t="str">
        <f>IF(Tabla191011131432[[#This Row],[Indice de Balassa (7)]]&gt;0.33,"VENTAJA","INTRAPRODUCTO")</f>
        <v>VENTAJA</v>
      </c>
      <c r="S44" s="2" t="str">
        <f>IF(Tabla191011131432[[#This Row],[Indice de Balassa (8)]]&gt;0.33,"VENTAJA","INTRAPRODUCTO")</f>
        <v>VENTAJA</v>
      </c>
      <c r="T44" s="2" t="str">
        <f>IF(Tabla191011131432[[#This Row],[Indice de Balassa (9)]]&gt;0.33,"VENTAJA","INTRAPRODUCTO")</f>
        <v>VENTAJA</v>
      </c>
      <c r="U44" s="2" t="str">
        <f>IF(Tabla191011131432[[#This Row],[Indice de Balassa  (10)]]&gt;0.33,"VENTAJA","INTRAPRODUCTO")</f>
        <v>VENTAJA</v>
      </c>
    </row>
    <row r="45" spans="1:32" x14ac:dyDescent="0.25">
      <c r="A45" s="26">
        <v>2010</v>
      </c>
      <c r="B45" s="27">
        <f>(('Export '!B17)/(Data!$L51)/(('COL to World'!B29)/'COL to World'!$L29))</f>
        <v>1013.8501903432547</v>
      </c>
      <c r="C45" s="27">
        <f>(('Export '!C17)/(Data!$L51)/(('COL to World'!C29)/'COL to World'!$L29))</f>
        <v>345.63798132801389</v>
      </c>
      <c r="D45" s="27">
        <f>(('Export '!D17)/(Data!$L51)/(('COL to World'!D29)/'COL to World'!$L29))</f>
        <v>376.85397795733928</v>
      </c>
      <c r="E45" s="27">
        <f>(('Export '!E17)/(Data!$L51)/(('COL to World'!E29)/'COL to World'!$L29))</f>
        <v>464.86296539412524</v>
      </c>
      <c r="F45" s="27">
        <f>(('Export '!F17)/(Data!$L51)/(('COL to World'!F29)/'COL to World'!$L29))</f>
        <v>125.56919916570008</v>
      </c>
      <c r="G45" s="27">
        <f>(('Export '!G17)/(Data!$L51)/(('COL to World'!G29)/'COL to World'!$L29))</f>
        <v>18.218610851712828</v>
      </c>
      <c r="H45" s="27">
        <f>(('Export '!H17)/(Data!$L51)/(('COL to World'!H29)/'COL to World'!$L29))</f>
        <v>819.88617714865677</v>
      </c>
      <c r="I45" s="27">
        <f>(('Export '!I17)/(Data!$L51)/(('COL to World'!I29)/'COL to World'!$L29))</f>
        <v>226.870708011582</v>
      </c>
      <c r="J45" s="27">
        <f>(('Export '!J17)/(Data!$L51)/(('COL to World'!J29)/'COL to World'!$L29))</f>
        <v>230.59566452189728</v>
      </c>
      <c r="K45" s="27">
        <f>(('Export '!K17)/(Data!$L51)/(('COL to World'!K29)/'COL to World'!$L29))</f>
        <v>73.223868591039945</v>
      </c>
      <c r="L45" s="2" t="str">
        <f>IF(Tabla191011131432[[#This Row],[Indice de Balassa (1)]]&gt;0.33,"VENTAJA","INTRAPRODUCTO")</f>
        <v>VENTAJA</v>
      </c>
      <c r="M45" s="2" t="str">
        <f>IF(Tabla191011131432[[#This Row],[Indice de Balassa (2)]]&gt;0.33,"VENTAJA","INTRAPRODUCTO")</f>
        <v>VENTAJA</v>
      </c>
      <c r="N45" s="2" t="str">
        <f>IF(Tabla191011131432[[#This Row],[Indice de Balassa (3)]]&gt;0.33,"VENTAJA","INTRAPRODUCTO")</f>
        <v>VENTAJA</v>
      </c>
      <c r="O45" s="2" t="str">
        <f>IF(Tabla191011131432[[#This Row],[Indice de Balassa (4)]]&gt;0.33,"VENTAJA","INTRAPRODUCTO")</f>
        <v>VENTAJA</v>
      </c>
      <c r="P45" s="2" t="str">
        <f>IF(Tabla191011131432[[#This Row],[Indice de Balassa (5)]]&gt;0.33,"VENTAJA","INTRAPRODUCTO")</f>
        <v>VENTAJA</v>
      </c>
      <c r="Q45" s="2" t="str">
        <f>IF(Tabla191011131432[[#This Row],[Indice de Balassa (6)]]&gt;0.33,"VENTAJA","INTRAPRODUCTO")</f>
        <v>VENTAJA</v>
      </c>
      <c r="R45" s="2" t="str">
        <f>IF(Tabla191011131432[[#This Row],[Indice de Balassa (7)]]&gt;0.33,"VENTAJA","INTRAPRODUCTO")</f>
        <v>VENTAJA</v>
      </c>
      <c r="S45" s="2" t="str">
        <f>IF(Tabla191011131432[[#This Row],[Indice de Balassa (8)]]&gt;0.33,"VENTAJA","INTRAPRODUCTO")</f>
        <v>VENTAJA</v>
      </c>
      <c r="T45" s="2" t="str">
        <f>IF(Tabla191011131432[[#This Row],[Indice de Balassa (9)]]&gt;0.33,"VENTAJA","INTRAPRODUCTO")</f>
        <v>VENTAJA</v>
      </c>
      <c r="U45" s="2" t="str">
        <f>IF(Tabla191011131432[[#This Row],[Indice de Balassa  (10)]]&gt;0.33,"VENTAJA","INTRAPRODUCTO")</f>
        <v>VENTAJA</v>
      </c>
      <c r="Z45" s="22"/>
    </row>
    <row r="46" spans="1:32" x14ac:dyDescent="0.25">
      <c r="A46" s="26">
        <v>2011</v>
      </c>
      <c r="B46" s="27">
        <f>(('Export '!B18)/(Data!$L52)/(('COL to World'!B30)/'COL to World'!$L30))</f>
        <v>1212.9855177697634</v>
      </c>
      <c r="C46" s="27">
        <f>(('Export '!C18)/(Data!$L52)/(('COL to World'!C30)/'COL to World'!$L30))</f>
        <v>684.73240694450499</v>
      </c>
      <c r="D46" s="27">
        <f>(('Export '!D18)/(Data!$L52)/(('COL to World'!D30)/'COL to World'!$L30))</f>
        <v>395.36013213977645</v>
      </c>
      <c r="E46" s="27">
        <f>(('Export '!E18)/(Data!$L52)/(('COL to World'!E30)/'COL to World'!$L30))</f>
        <v>478.66000998056455</v>
      </c>
      <c r="F46" s="27">
        <f>(('Export '!F18)/(Data!$L52)/(('COL to World'!F30)/'COL to World'!$L30))</f>
        <v>134.01777781243723</v>
      </c>
      <c r="G46" s="27">
        <f>(('Export '!G18)/(Data!$L52)/(('COL to World'!G30)/'COL to World'!$L30))</f>
        <v>17.642264499072063</v>
      </c>
      <c r="H46" s="27">
        <f>(('Export '!H18)/(Data!$L52)/(('COL to World'!H30)/'COL to World'!$L30))</f>
        <v>789.83801539368153</v>
      </c>
      <c r="I46" s="27">
        <f>(('Export '!I18)/(Data!$L52)/(('COL to World'!I30)/'COL to World'!$L30))</f>
        <v>257.18995265616132</v>
      </c>
      <c r="J46" s="27">
        <f>(('Export '!J18)/(Data!$L52)/(('COL to World'!J30)/'COL to World'!$L30))</f>
        <v>359.38837468900965</v>
      </c>
      <c r="K46" s="27">
        <f>(('Export '!K18)/(Data!$L52)/(('COL to World'!K30)/'COL to World'!$L30))</f>
        <v>34.862736153741871</v>
      </c>
      <c r="L46" s="2" t="str">
        <f>IF(Tabla191011131432[[#This Row],[Indice de Balassa (1)]]&gt;0.33,"VENTAJA","INTRAPRODUCTO")</f>
        <v>VENTAJA</v>
      </c>
      <c r="M46" s="2" t="str">
        <f>IF(Tabla191011131432[[#This Row],[Indice de Balassa (2)]]&gt;0.33,"VENTAJA","INTRAPRODUCTO")</f>
        <v>VENTAJA</v>
      </c>
      <c r="N46" s="2" t="str">
        <f>IF(Tabla191011131432[[#This Row],[Indice de Balassa (3)]]&gt;0.33,"VENTAJA","INTRAPRODUCTO")</f>
        <v>VENTAJA</v>
      </c>
      <c r="O46" s="2" t="str">
        <f>IF(Tabla191011131432[[#This Row],[Indice de Balassa (4)]]&gt;0.33,"VENTAJA","INTRAPRODUCTO")</f>
        <v>VENTAJA</v>
      </c>
      <c r="P46" s="2" t="str">
        <f>IF(Tabla191011131432[[#This Row],[Indice de Balassa (5)]]&gt;0.33,"VENTAJA","INTRAPRODUCTO")</f>
        <v>VENTAJA</v>
      </c>
      <c r="Q46" s="2" t="str">
        <f>IF(Tabla191011131432[[#This Row],[Indice de Balassa (6)]]&gt;0.33,"VENTAJA","INTRAPRODUCTO")</f>
        <v>VENTAJA</v>
      </c>
      <c r="R46" s="2" t="str">
        <f>IF(Tabla191011131432[[#This Row],[Indice de Balassa (7)]]&gt;0.33,"VENTAJA","INTRAPRODUCTO")</f>
        <v>VENTAJA</v>
      </c>
      <c r="S46" s="2" t="str">
        <f>IF(Tabla191011131432[[#This Row],[Indice de Balassa (8)]]&gt;0.33,"VENTAJA","INTRAPRODUCTO")</f>
        <v>VENTAJA</v>
      </c>
      <c r="T46" s="2" t="str">
        <f>IF(Tabla191011131432[[#This Row],[Indice de Balassa (9)]]&gt;0.33,"VENTAJA","INTRAPRODUCTO")</f>
        <v>VENTAJA</v>
      </c>
      <c r="U46" s="2" t="str">
        <f>IF(Tabla191011131432[[#This Row],[Indice de Balassa  (10)]]&gt;0.33,"VENTAJA","INTRAPRODUCTO")</f>
        <v>VENTAJA</v>
      </c>
    </row>
    <row r="47" spans="1:32" x14ac:dyDescent="0.25">
      <c r="A47" s="26">
        <v>2012</v>
      </c>
      <c r="B47" s="27">
        <f>(('Export '!B19)/(Data!$L53)/(('COL to World'!B31)/'COL to World'!$L31))</f>
        <v>1842.5214183444136</v>
      </c>
      <c r="C47" s="27">
        <f>(('Export '!C19)/(Data!$L53)/(('COL to World'!C31)/'COL to World'!$L31))</f>
        <v>902.7415318440967</v>
      </c>
      <c r="D47" s="27">
        <f>(('Export '!D19)/(Data!$L53)/(('COL to World'!D31)/'COL to World'!$L31))</f>
        <v>541.59902631446118</v>
      </c>
      <c r="E47" s="27">
        <f>(('Export '!E19)/(Data!$L53)/(('COL to World'!E31)/'COL to World'!$L31))</f>
        <v>631.30502596110057</v>
      </c>
      <c r="F47" s="27">
        <f>(('Export '!F19)/(Data!$L53)/(('COL to World'!F31)/'COL to World'!$L31))</f>
        <v>207.98751228603965</v>
      </c>
      <c r="G47" s="27">
        <f>(('Export '!G19)/(Data!$L53)/(('COL to World'!G31)/'COL to World'!$L31))</f>
        <v>15.83334532382186</v>
      </c>
      <c r="H47" s="27">
        <f>(('Export '!H19)/(Data!$L53)/(('COL to World'!H31)/'COL to World'!$L31))</f>
        <v>1027.1937806688322</v>
      </c>
      <c r="I47" s="27">
        <f>(('Export '!I19)/(Data!$L53)/(('COL to World'!I31)/'COL to World'!$L31))</f>
        <v>200.65630687091809</v>
      </c>
      <c r="J47" s="27">
        <f>(('Export '!J19)/(Data!$L53)/(('COL to World'!J31)/'COL to World'!$L31))</f>
        <v>510.24210637374694</v>
      </c>
      <c r="K47" s="27">
        <f>(('Export '!K19)/(Data!$L53)/(('COL to World'!K31)/'COL to World'!$L31))</f>
        <v>111.70450051379414</v>
      </c>
      <c r="L47" s="2" t="str">
        <f>IF(Tabla191011131432[[#This Row],[Indice de Balassa (1)]]&gt;0.33,"VENTAJA","INTRAPRODUCTO")</f>
        <v>VENTAJA</v>
      </c>
      <c r="M47" s="2" t="str">
        <f>IF(Tabla191011131432[[#This Row],[Indice de Balassa (2)]]&gt;0.33,"VENTAJA","INTRAPRODUCTO")</f>
        <v>VENTAJA</v>
      </c>
      <c r="N47" s="2" t="str">
        <f>IF(Tabla191011131432[[#This Row],[Indice de Balassa (3)]]&gt;0.33,"VENTAJA","INTRAPRODUCTO")</f>
        <v>VENTAJA</v>
      </c>
      <c r="O47" s="2" t="str">
        <f>IF(Tabla191011131432[[#This Row],[Indice de Balassa (4)]]&gt;0.33,"VENTAJA","INTRAPRODUCTO")</f>
        <v>VENTAJA</v>
      </c>
      <c r="P47" s="2" t="str">
        <f>IF(Tabla191011131432[[#This Row],[Indice de Balassa (5)]]&gt;0.33,"VENTAJA","INTRAPRODUCTO")</f>
        <v>VENTAJA</v>
      </c>
      <c r="Q47" s="2" t="str">
        <f>IF(Tabla191011131432[[#This Row],[Indice de Balassa (6)]]&gt;0.33,"VENTAJA","INTRAPRODUCTO")</f>
        <v>VENTAJA</v>
      </c>
      <c r="R47" s="2" t="str">
        <f>IF(Tabla191011131432[[#This Row],[Indice de Balassa (7)]]&gt;0.33,"VENTAJA","INTRAPRODUCTO")</f>
        <v>VENTAJA</v>
      </c>
      <c r="S47" s="2" t="str">
        <f>IF(Tabla191011131432[[#This Row],[Indice de Balassa (8)]]&gt;0.33,"VENTAJA","INTRAPRODUCTO")</f>
        <v>VENTAJA</v>
      </c>
      <c r="T47" s="2" t="str">
        <f>IF(Tabla191011131432[[#This Row],[Indice de Balassa (9)]]&gt;0.33,"VENTAJA","INTRAPRODUCTO")</f>
        <v>VENTAJA</v>
      </c>
      <c r="U47" s="2" t="str">
        <f>IF(Tabla191011131432[[#This Row],[Indice de Balassa  (10)]]&gt;0.33,"VENTAJA","INTRAPRODUCTO")</f>
        <v>VENTAJA</v>
      </c>
    </row>
    <row r="48" spans="1:32" x14ac:dyDescent="0.25">
      <c r="A48" s="26">
        <v>2013</v>
      </c>
      <c r="B48" s="27">
        <f>(('Export '!B20)/(Data!$L54)/(('COL to World'!B32)/'COL to World'!$L32))</f>
        <v>2582.4653873226239</v>
      </c>
      <c r="C48" s="27">
        <f>(('Export '!C20)/(Data!$L54)/(('COL to World'!C32)/'COL to World'!$L32))</f>
        <v>1451.7477852915449</v>
      </c>
      <c r="D48" s="27">
        <f>(('Export '!D20)/(Data!$L54)/(('COL to World'!D32)/'COL to World'!$L32))</f>
        <v>1005.7199283638195</v>
      </c>
      <c r="E48" s="27">
        <f>(('Export '!E20)/(Data!$L54)/(('COL to World'!E32)/'COL to World'!$L32))</f>
        <v>926.84416167502047</v>
      </c>
      <c r="F48" s="27">
        <f>(('Export '!F20)/(Data!$L54)/(('COL to World'!F32)/'COL to World'!$L32))</f>
        <v>407.26028291402235</v>
      </c>
      <c r="G48" s="27">
        <f>(('Export '!G20)/(Data!$L54)/(('COL to World'!G32)/'COL to World'!$L32))</f>
        <v>42.095583738698927</v>
      </c>
      <c r="H48" s="27">
        <f>(('Export '!H20)/(Data!$L54)/(('COL to World'!H32)/'COL to World'!$L32))</f>
        <v>673.2690815757361</v>
      </c>
      <c r="I48" s="27">
        <f>(('Export '!I20)/(Data!$L54)/(('COL to World'!I32)/'COL to World'!$L32))</f>
        <v>397.72897131432319</v>
      </c>
      <c r="J48" s="27">
        <f>(('Export '!J20)/(Data!$L54)/(('COL to World'!J32)/'COL to World'!$L32))</f>
        <v>789.9657188385205</v>
      </c>
      <c r="K48" s="27">
        <f>(('Export '!K20)/(Data!$L54)/(('COL to World'!K32)/'COL to World'!$L32))</f>
        <v>248.01395002733136</v>
      </c>
      <c r="L48" s="2" t="str">
        <f>IF(Tabla191011131432[[#This Row],[Indice de Balassa (1)]]&gt;0.33,"VENTAJA","INTRAPRODUCTO")</f>
        <v>VENTAJA</v>
      </c>
      <c r="M48" s="2" t="str">
        <f>IF(Tabla191011131432[[#This Row],[Indice de Balassa (2)]]&gt;0.33,"VENTAJA","INTRAPRODUCTO")</f>
        <v>VENTAJA</v>
      </c>
      <c r="N48" s="2" t="str">
        <f>IF(Tabla191011131432[[#This Row],[Indice de Balassa (3)]]&gt;0.33,"VENTAJA","INTRAPRODUCTO")</f>
        <v>VENTAJA</v>
      </c>
      <c r="O48" s="2" t="str">
        <f>IF(Tabla191011131432[[#This Row],[Indice de Balassa (4)]]&gt;0.33,"VENTAJA","INTRAPRODUCTO")</f>
        <v>VENTAJA</v>
      </c>
      <c r="P48" s="2" t="str">
        <f>IF(Tabla191011131432[[#This Row],[Indice de Balassa (5)]]&gt;0.33,"VENTAJA","INTRAPRODUCTO")</f>
        <v>VENTAJA</v>
      </c>
      <c r="Q48" s="2" t="str">
        <f>IF(Tabla191011131432[[#This Row],[Indice de Balassa (6)]]&gt;0.33,"VENTAJA","INTRAPRODUCTO")</f>
        <v>VENTAJA</v>
      </c>
      <c r="R48" s="2" t="str">
        <f>IF(Tabla191011131432[[#This Row],[Indice de Balassa (7)]]&gt;0.33,"VENTAJA","INTRAPRODUCTO")</f>
        <v>VENTAJA</v>
      </c>
      <c r="S48" s="2" t="str">
        <f>IF(Tabla191011131432[[#This Row],[Indice de Balassa (8)]]&gt;0.33,"VENTAJA","INTRAPRODUCTO")</f>
        <v>VENTAJA</v>
      </c>
      <c r="T48" s="2" t="str">
        <f>IF(Tabla191011131432[[#This Row],[Indice de Balassa (9)]]&gt;0.33,"VENTAJA","INTRAPRODUCTO")</f>
        <v>VENTAJA</v>
      </c>
      <c r="U48" s="2" t="str">
        <f>IF(Tabla191011131432[[#This Row],[Indice de Balassa  (10)]]&gt;0.33,"VENTAJA","INTRAPRODUCTO")</f>
        <v>VENTAJA</v>
      </c>
    </row>
    <row r="49" spans="1:41" x14ac:dyDescent="0.25">
      <c r="A49" s="26">
        <v>2014</v>
      </c>
      <c r="B49" s="27">
        <f>(('Export '!B21)/(Data!$L55)/(('COL to World'!B33)/'COL to World'!$L33))</f>
        <v>1451.8898258574338</v>
      </c>
      <c r="C49" s="27">
        <f>(('Export '!C21)/(Data!$L55)/(('COL to World'!C33)/'COL to World'!$L33))</f>
        <v>814.62992533532997</v>
      </c>
      <c r="D49" s="27">
        <f>(('Export '!D21)/(Data!$L55)/(('COL to World'!D33)/'COL to World'!$L33))</f>
        <v>537.64622641841686</v>
      </c>
      <c r="E49" s="27">
        <f>(('Export '!E21)/(Data!$L55)/(('COL to World'!E33)/'COL to World'!$L33))</f>
        <v>676.92969666835086</v>
      </c>
      <c r="F49" s="27">
        <f>(('Export '!F21)/(Data!$L55)/(('COL to World'!F33)/'COL to World'!$L33))</f>
        <v>174.81010197594853</v>
      </c>
      <c r="G49" s="27">
        <f>(('Export '!G21)/(Data!$L55)/(('COL to World'!G33)/'COL to World'!$L33))</f>
        <v>39.271154568651234</v>
      </c>
      <c r="H49" s="27">
        <f>(('Export '!H21)/(Data!$L55)/(('COL to World'!H33)/'COL to World'!$L33))</f>
        <v>289.80634793679559</v>
      </c>
      <c r="I49" s="27">
        <f>(('Export '!I21)/(Data!$L55)/(('COL to World'!I33)/'COL to World'!$L33))</f>
        <v>260.15074333568816</v>
      </c>
      <c r="J49" s="27">
        <f>(('Export '!J21)/(Data!$L55)/(('COL to World'!J33)/'COL to World'!$L33))</f>
        <v>478.93415214832635</v>
      </c>
      <c r="K49" s="27">
        <f>(('Export '!K21)/(Data!$L55)/(('COL to World'!K33)/'COL to World'!$L33))</f>
        <v>137.50937341473394</v>
      </c>
      <c r="L49" s="2" t="str">
        <f>IF(Tabla191011131432[[#This Row],[Indice de Balassa (1)]]&gt;0.33,"VENTAJA","INTRAPRODUCTO")</f>
        <v>VENTAJA</v>
      </c>
      <c r="M49" s="2" t="str">
        <f>IF(Tabla191011131432[[#This Row],[Indice de Balassa (2)]]&gt;0.33,"VENTAJA","INTRAPRODUCTO")</f>
        <v>VENTAJA</v>
      </c>
      <c r="N49" s="2" t="str">
        <f>IF(Tabla191011131432[[#This Row],[Indice de Balassa (3)]]&gt;0.33,"VENTAJA","INTRAPRODUCTO")</f>
        <v>VENTAJA</v>
      </c>
      <c r="O49" s="2" t="str">
        <f>IF(Tabla191011131432[[#This Row],[Indice de Balassa (4)]]&gt;0.33,"VENTAJA","INTRAPRODUCTO")</f>
        <v>VENTAJA</v>
      </c>
      <c r="P49" s="2" t="str">
        <f>IF(Tabla191011131432[[#This Row],[Indice de Balassa (5)]]&gt;0.33,"VENTAJA","INTRAPRODUCTO")</f>
        <v>VENTAJA</v>
      </c>
      <c r="Q49" s="2" t="str">
        <f>IF(Tabla191011131432[[#This Row],[Indice de Balassa (6)]]&gt;0.33,"VENTAJA","INTRAPRODUCTO")</f>
        <v>VENTAJA</v>
      </c>
      <c r="R49" s="2" t="str">
        <f>IF(Tabla191011131432[[#This Row],[Indice de Balassa (7)]]&gt;0.33,"VENTAJA","INTRAPRODUCTO")</f>
        <v>VENTAJA</v>
      </c>
      <c r="S49" s="2" t="str">
        <f>IF(Tabla191011131432[[#This Row],[Indice de Balassa (8)]]&gt;0.33,"VENTAJA","INTRAPRODUCTO")</f>
        <v>VENTAJA</v>
      </c>
      <c r="T49" s="2" t="str">
        <f>IF(Tabla191011131432[[#This Row],[Indice de Balassa (9)]]&gt;0.33,"VENTAJA","INTRAPRODUCTO")</f>
        <v>VENTAJA</v>
      </c>
      <c r="U49" s="2" t="str">
        <f>IF(Tabla191011131432[[#This Row],[Indice de Balassa  (10)]]&gt;0.33,"VENTAJA","INTRAPRODUCTO")</f>
        <v>VENTAJA</v>
      </c>
    </row>
    <row r="50" spans="1:41" x14ac:dyDescent="0.25">
      <c r="A50" s="26">
        <v>2015</v>
      </c>
      <c r="B50" s="27">
        <f>(('Export '!B22)/(Data!$L56)/(('COL to World'!B34)/'COL to World'!$L34))</f>
        <v>868.09641091366666</v>
      </c>
      <c r="C50" s="27">
        <f>(('Export '!C22)/(Data!$L56)/(('COL to World'!C34)/'COL to World'!$L34))</f>
        <v>718.12274084248884</v>
      </c>
      <c r="D50" s="27">
        <f>(('Export '!D22)/(Data!$L56)/(('COL to World'!D34)/'COL to World'!$L34))</f>
        <v>630.54323087470129</v>
      </c>
      <c r="E50" s="27">
        <f>(('Export '!E22)/(Data!$L56)/(('COL to World'!E34)/'COL to World'!$L34))</f>
        <v>353.1325111434781</v>
      </c>
      <c r="F50" s="27">
        <f>(('Export '!F22)/(Data!$L56)/(('COL to World'!F34)/'COL to World'!$L34))</f>
        <v>119.4500655433941</v>
      </c>
      <c r="G50" s="27">
        <f>(('Export '!G22)/(Data!$L56)/(('COL to World'!G34)/'COL to World'!$L34))</f>
        <v>6.6216100338393069</v>
      </c>
      <c r="H50" s="27">
        <f>(('Export '!H22)/(Data!$L56)/(('COL to World'!H34)/'COL to World'!$L34))</f>
        <v>136.95088321593829</v>
      </c>
      <c r="I50" s="27">
        <f>(('Export '!I22)/(Data!$L56)/(('COL to World'!I34)/'COL to World'!$L34))</f>
        <v>85.548778107836583</v>
      </c>
      <c r="J50" s="27">
        <f>(('Export '!J22)/(Data!$L56)/(('COL to World'!J34)/'COL to World'!$L34))</f>
        <v>228.9499653191545</v>
      </c>
      <c r="K50" s="27">
        <f>(('Export '!K22)/(Data!$L56)/(('COL to World'!K34)/'COL to World'!$L34))</f>
        <v>79.883018735660301</v>
      </c>
      <c r="L50" s="2" t="str">
        <f>IF(Tabla191011131432[[#This Row],[Indice de Balassa (1)]]&gt;0.33,"VENTAJA","INTRAPRODUCTO")</f>
        <v>VENTAJA</v>
      </c>
      <c r="M50" s="2" t="str">
        <f>IF(Tabla191011131432[[#This Row],[Indice de Balassa (2)]]&gt;0.33,"VENTAJA","INTRAPRODUCTO")</f>
        <v>VENTAJA</v>
      </c>
      <c r="N50" s="2" t="str">
        <f>IF(Tabla191011131432[[#This Row],[Indice de Balassa (3)]]&gt;0.33,"VENTAJA","INTRAPRODUCTO")</f>
        <v>VENTAJA</v>
      </c>
      <c r="O50" s="2" t="str">
        <f>IF(Tabla191011131432[[#This Row],[Indice de Balassa (4)]]&gt;0.33,"VENTAJA","INTRAPRODUCTO")</f>
        <v>VENTAJA</v>
      </c>
      <c r="P50" s="2" t="str">
        <f>IF(Tabla191011131432[[#This Row],[Indice de Balassa (5)]]&gt;0.33,"VENTAJA","INTRAPRODUCTO")</f>
        <v>VENTAJA</v>
      </c>
      <c r="Q50" s="2" t="str">
        <f>IF(Tabla191011131432[[#This Row],[Indice de Balassa (6)]]&gt;0.33,"VENTAJA","INTRAPRODUCTO")</f>
        <v>VENTAJA</v>
      </c>
      <c r="R50" s="2" t="str">
        <f>IF(Tabla191011131432[[#This Row],[Indice de Balassa (7)]]&gt;0.33,"VENTAJA","INTRAPRODUCTO")</f>
        <v>VENTAJA</v>
      </c>
      <c r="S50" s="2" t="str">
        <f>IF(Tabla191011131432[[#This Row],[Indice de Balassa (8)]]&gt;0.33,"VENTAJA","INTRAPRODUCTO")</f>
        <v>VENTAJA</v>
      </c>
      <c r="T50" s="2" t="str">
        <f>IF(Tabla191011131432[[#This Row],[Indice de Balassa (9)]]&gt;0.33,"VENTAJA","INTRAPRODUCTO")</f>
        <v>VENTAJA</v>
      </c>
      <c r="U50" s="2" t="str">
        <f>IF(Tabla191011131432[[#This Row],[Indice de Balassa  (10)]]&gt;0.33,"VENTAJA","INTRAPRODUCTO")</f>
        <v>VENTAJA</v>
      </c>
    </row>
    <row r="51" spans="1:41" x14ac:dyDescent="0.25">
      <c r="A51" t="s">
        <v>35</v>
      </c>
    </row>
    <row r="53" spans="1:41" ht="15.75" x14ac:dyDescent="0.25">
      <c r="A53" s="116" t="s">
        <v>10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</row>
    <row r="54" spans="1:41" x14ac:dyDescent="0.25">
      <c r="A54" s="24" t="s">
        <v>0</v>
      </c>
      <c r="B54" s="25" t="s">
        <v>228</v>
      </c>
      <c r="C54" s="25" t="s">
        <v>229</v>
      </c>
      <c r="D54" s="25" t="s">
        <v>230</v>
      </c>
      <c r="E54" s="25" t="s">
        <v>231</v>
      </c>
      <c r="F54" s="25" t="s">
        <v>232</v>
      </c>
      <c r="G54" s="25" t="s">
        <v>233</v>
      </c>
      <c r="H54" s="25" t="s">
        <v>234</v>
      </c>
      <c r="I54" s="25" t="s">
        <v>235</v>
      </c>
      <c r="J54" s="25" t="s">
        <v>236</v>
      </c>
      <c r="K54" s="25" t="s">
        <v>237</v>
      </c>
      <c r="L54" s="24" t="s">
        <v>218</v>
      </c>
      <c r="M54" s="24" t="s">
        <v>219</v>
      </c>
      <c r="N54" s="24" t="s">
        <v>220</v>
      </c>
      <c r="O54" s="24" t="s">
        <v>221</v>
      </c>
      <c r="P54" s="24" t="s">
        <v>222</v>
      </c>
      <c r="Q54" s="24" t="s">
        <v>223</v>
      </c>
      <c r="R54" s="24" t="s">
        <v>224</v>
      </c>
      <c r="S54" s="24" t="s">
        <v>225</v>
      </c>
      <c r="T54" s="24" t="s">
        <v>226</v>
      </c>
      <c r="U54" s="24" t="s">
        <v>227</v>
      </c>
    </row>
    <row r="55" spans="1:41" x14ac:dyDescent="0.25">
      <c r="A55" s="26">
        <v>1995</v>
      </c>
      <c r="B55" s="93">
        <f>1-('Balanza c '!B2/'Apertura '!B109)</f>
        <v>7.9567607353634884E-2</v>
      </c>
      <c r="C55" s="93">
        <f>1-('Balanza c '!C2/'Apertura '!C109)</f>
        <v>1.3232032203106707</v>
      </c>
      <c r="D55" s="93">
        <f>1-('Balanza c '!D2/'Apertura '!D109)</f>
        <v>1.512281175650833</v>
      </c>
      <c r="E55" s="93">
        <f>1-('Balanza c '!E2/'Apertura '!E109)</f>
        <v>0.72122069808064371</v>
      </c>
      <c r="F55" s="93">
        <f>1-('Balanza c '!F2/'Apertura '!F109)</f>
        <v>1.8694106669464268</v>
      </c>
      <c r="G55" s="93">
        <f>1-('Balanza c '!G2/'Apertura '!G109)</f>
        <v>1.9998382072686194</v>
      </c>
      <c r="H55" s="93">
        <f>1-('Balanza c '!H2/'Apertura '!H109)</f>
        <v>1.2844554586794512</v>
      </c>
      <c r="I55" s="93">
        <f>1-('Balanza c '!I2/'Apertura '!I109)</f>
        <v>1.9826899473899968</v>
      </c>
      <c r="J55" s="93">
        <f>1-('Balanza c '!J2/'Apertura '!J109)</f>
        <v>1.9971318488813292</v>
      </c>
      <c r="K55" s="93">
        <f>1-('Balanza c '!K2/'Apertura '!K109)</f>
        <v>1.977207574150917</v>
      </c>
      <c r="L55" s="2" t="str">
        <f>IF(Tabla19101113141233[[#This Row],[IGLL (1)]]&gt;0.33,"COMERCIO INTRAINDUSTRIAL","INDICIOS DE CMRCIO INT")</f>
        <v>INDICIOS DE CMRCIO INT</v>
      </c>
      <c r="M55" s="2" t="str">
        <f>IF(Tabla19101113141233[[#This Row],[IGLL (2)]]&gt;0.33,"COMERCIO INTRAINDUSTRIAL","INDICIOS DE CMRCIO INT")</f>
        <v>COMERCIO INTRAINDUSTRIAL</v>
      </c>
      <c r="N55" s="2" t="str">
        <f>IF(Tabla19101113141233[[#This Row],[IGLL (3)]]&gt;0.33,"COMERCIO INTRAINDUSTRIAL","INDICIOS DE CMRCIO INT")</f>
        <v>COMERCIO INTRAINDUSTRIAL</v>
      </c>
      <c r="O55" s="2" t="str">
        <f>IF(Tabla19101113141233[[#This Row],[IGLL (4)]]&gt;0.33,"COMERCIO INTRAINDUSTRIAL","INDICIOS DE CMRCIO INT")</f>
        <v>COMERCIO INTRAINDUSTRIAL</v>
      </c>
      <c r="P55" s="2" t="str">
        <f>IF(Tabla19101113141233[[#This Row],[IGLL (5)]]&gt;0.33,"COMERCIO INTRAINDUSTRIAL","INDICIOS DE CMRCIO INT")</f>
        <v>COMERCIO INTRAINDUSTRIAL</v>
      </c>
      <c r="Q55" s="2" t="str">
        <f>IF(Tabla19101113141233[[#This Row],[IGLL (6)]]&gt;0.33,"COMERCIO INTRAINDUSTRIAL","INDICIOS DE CMRCIO INT")</f>
        <v>COMERCIO INTRAINDUSTRIAL</v>
      </c>
      <c r="R55" s="2" t="str">
        <f>IF(Tabla19101113141233[[#This Row],[IGLL (7)]]&gt;0.33,"COMERCIO INTRAINDUSTRIAL","INDICIOS DE CMRCIO INT")</f>
        <v>COMERCIO INTRAINDUSTRIAL</v>
      </c>
      <c r="S55" s="2" t="str">
        <f>IF(Tabla19101113141233[[#This Row],[IGLL (8)]]&gt;0.33,"COMERCIO INTRAINDUSTRIAL","INDICIOS DE CMRCIO INT")</f>
        <v>COMERCIO INTRAINDUSTRIAL</v>
      </c>
      <c r="T55" s="2" t="str">
        <f>IF(Tabla19101113141233[[#This Row],[IGLL (9)]]&gt;0.33,"COMERCIO INTRAINDUSTRIAL","INDICIOS DE CMRCIO INT")</f>
        <v>COMERCIO INTRAINDUSTRIAL</v>
      </c>
      <c r="U55" s="2" t="str">
        <f>IF(Tabla19101113141233[[#This Row],[IGLL (10)]]&gt;0.33,"COMERCIO INTRAINDUSTRIAL","INDICIOS DE CMRCIO INT")</f>
        <v>COMERCIO INTRAINDUSTRIAL</v>
      </c>
      <c r="W55" s="7" t="s">
        <v>48</v>
      </c>
      <c r="Y55" t="s">
        <v>3</v>
      </c>
      <c r="Z55" s="40"/>
      <c r="AB55" s="42" t="s">
        <v>59</v>
      </c>
      <c r="AD55" s="40"/>
    </row>
    <row r="56" spans="1:41" x14ac:dyDescent="0.25">
      <c r="A56" s="26">
        <v>1996</v>
      </c>
      <c r="B56" s="93">
        <f>1-('Balanza c '!B3/'Apertura '!B110)</f>
        <v>8.0776576415833579E-2</v>
      </c>
      <c r="C56" s="93">
        <f>1-('Balanza c '!C3/'Apertura '!C110)</f>
        <v>1.4362187082173363</v>
      </c>
      <c r="D56" s="93">
        <f>1-('Balanza c '!D3/'Apertura '!D110)</f>
        <v>1.7719605465277577</v>
      </c>
      <c r="E56" s="93">
        <f>1-('Balanza c '!E3/'Apertura '!E110)</f>
        <v>0.72886710869292881</v>
      </c>
      <c r="F56" s="93">
        <f>1-('Balanza c '!F3/'Apertura '!F110)</f>
        <v>1.8891838891578558</v>
      </c>
      <c r="G56" s="93">
        <f>1-('Balanza c '!G3/'Apertura '!G110)</f>
        <v>1.9987334216532995</v>
      </c>
      <c r="H56" s="93">
        <f>1-('Balanza c '!H3/'Apertura '!H110)</f>
        <v>1.2399434167508803</v>
      </c>
      <c r="I56" s="93">
        <f>1-('Balanza c '!I3/'Apertura '!I110)</f>
        <v>1.9814680738402453</v>
      </c>
      <c r="J56" s="93">
        <f>1-('Balanza c '!J3/'Apertura '!J110)</f>
        <v>1.9983844233315993</v>
      </c>
      <c r="K56" s="93">
        <f>1-('Balanza c '!K3/'Apertura '!K110)</f>
        <v>1.9770638081997207</v>
      </c>
      <c r="L56" s="2" t="str">
        <f>IF(Tabla19101113141233[[#This Row],[IGLL (1)]]&gt;0.33,"COMERCIO INTRAINDUSTRIAL","INDICIOS DE CMRCIO INT")</f>
        <v>INDICIOS DE CMRCIO INT</v>
      </c>
      <c r="M56" s="2" t="str">
        <f>IF(Tabla19101113141233[[#This Row],[IGLL (2)]]&gt;0.33,"COMERCIO INTRAINDUSTRIAL","INDICIOS DE CMRCIO INT")</f>
        <v>COMERCIO INTRAINDUSTRIAL</v>
      </c>
      <c r="N56" s="2" t="str">
        <f>IF(Tabla19101113141233[[#This Row],[IGLL (3)]]&gt;0.33,"COMERCIO INTRAINDUSTRIAL","INDICIOS DE CMRCIO INT")</f>
        <v>COMERCIO INTRAINDUSTRIAL</v>
      </c>
      <c r="O56" s="2" t="str">
        <f>IF(Tabla19101113141233[[#This Row],[IGLL (4)]]&gt;0.33,"COMERCIO INTRAINDUSTRIAL","INDICIOS DE CMRCIO INT")</f>
        <v>COMERCIO INTRAINDUSTRIAL</v>
      </c>
      <c r="P56" s="2" t="str">
        <f>IF(Tabla19101113141233[[#This Row],[IGLL (5)]]&gt;0.33,"COMERCIO INTRAINDUSTRIAL","INDICIOS DE CMRCIO INT")</f>
        <v>COMERCIO INTRAINDUSTRIAL</v>
      </c>
      <c r="Q56" s="2" t="str">
        <f>IF(Tabla19101113141233[[#This Row],[IGLL (6)]]&gt;0.33,"COMERCIO INTRAINDUSTRIAL","INDICIOS DE CMRCIO INT")</f>
        <v>COMERCIO INTRAINDUSTRIAL</v>
      </c>
      <c r="R56" s="2" t="str">
        <f>IF(Tabla19101113141233[[#This Row],[IGLL (7)]]&gt;0.33,"COMERCIO INTRAINDUSTRIAL","INDICIOS DE CMRCIO INT")</f>
        <v>COMERCIO INTRAINDUSTRIAL</v>
      </c>
      <c r="S56" s="2" t="str">
        <f>IF(Tabla19101113141233[[#This Row],[IGLL (8)]]&gt;0.33,"COMERCIO INTRAINDUSTRIAL","INDICIOS DE CMRCIO INT")</f>
        <v>COMERCIO INTRAINDUSTRIAL</v>
      </c>
      <c r="T56" s="2" t="str">
        <f>IF(Tabla19101113141233[[#This Row],[IGLL (9)]]&gt;0.33,"COMERCIO INTRAINDUSTRIAL","INDICIOS DE CMRCIO INT")</f>
        <v>COMERCIO INTRAINDUSTRIAL</v>
      </c>
      <c r="U56" s="2" t="str">
        <f>IF(Tabla19101113141233[[#This Row],[IGLL (10)]]&gt;0.33,"COMERCIO INTRAINDUSTRIAL","INDICIOS DE CMRCIO INT")</f>
        <v>COMERCIO INTRAINDUSTRIAL</v>
      </c>
      <c r="Z56">
        <v>1</v>
      </c>
      <c r="AA56" s="1" t="s">
        <v>61</v>
      </c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</row>
    <row r="57" spans="1:41" x14ac:dyDescent="0.25">
      <c r="A57" s="26">
        <v>1997</v>
      </c>
      <c r="B57" s="93">
        <f>1-('Balanza c '!B4/'Apertura '!B111)</f>
        <v>8.50860348326965E-2</v>
      </c>
      <c r="C57" s="93">
        <f>1-('Balanza c '!C4/'Apertura '!C111)</f>
        <v>1.3889333320565938</v>
      </c>
      <c r="D57" s="93">
        <f>1-('Balanza c '!D4/'Apertura '!D111)</f>
        <v>1.8220346811758721</v>
      </c>
      <c r="E57" s="93">
        <f>1-('Balanza c '!E4/'Apertura '!E111)</f>
        <v>0.84045336041811347</v>
      </c>
      <c r="F57" s="93">
        <f>1-('Balanza c '!F4/'Apertura '!F111)</f>
        <v>1.8985784726578536</v>
      </c>
      <c r="G57" s="93">
        <f>1-('Balanza c '!G4/'Apertura '!G111)</f>
        <v>1.9963395624254279</v>
      </c>
      <c r="H57" s="93">
        <f>1-('Balanza c '!H4/'Apertura '!H111)</f>
        <v>1.4053377430702716</v>
      </c>
      <c r="I57" s="93">
        <f>1-('Balanza c '!I4/'Apertura '!I111)</f>
        <v>1.985904128599898</v>
      </c>
      <c r="J57" s="93">
        <f>1-('Balanza c '!J4/'Apertura '!J111)</f>
        <v>1.9993844902222384</v>
      </c>
      <c r="K57" s="93">
        <f>1-('Balanza c '!K4/'Apertura '!K111)</f>
        <v>1.9822782968272048</v>
      </c>
      <c r="L57" s="2" t="str">
        <f>IF(Tabla19101113141233[[#This Row],[IGLL (1)]]&gt;0.33,"COMERCIO INTRAINDUSTRIAL","INDICIOS DE CMRCIO INT")</f>
        <v>INDICIOS DE CMRCIO INT</v>
      </c>
      <c r="M57" s="2" t="str">
        <f>IF(Tabla19101113141233[[#This Row],[IGLL (2)]]&gt;0.33,"COMERCIO INTRAINDUSTRIAL","INDICIOS DE CMRCIO INT")</f>
        <v>COMERCIO INTRAINDUSTRIAL</v>
      </c>
      <c r="N57" s="2" t="str">
        <f>IF(Tabla19101113141233[[#This Row],[IGLL (3)]]&gt;0.33,"COMERCIO INTRAINDUSTRIAL","INDICIOS DE CMRCIO INT")</f>
        <v>COMERCIO INTRAINDUSTRIAL</v>
      </c>
      <c r="O57" s="2" t="str">
        <f>IF(Tabla19101113141233[[#This Row],[IGLL (4)]]&gt;0.33,"COMERCIO INTRAINDUSTRIAL","INDICIOS DE CMRCIO INT")</f>
        <v>COMERCIO INTRAINDUSTRIAL</v>
      </c>
      <c r="P57" s="2" t="str">
        <f>IF(Tabla19101113141233[[#This Row],[IGLL (5)]]&gt;0.33,"COMERCIO INTRAINDUSTRIAL","INDICIOS DE CMRCIO INT")</f>
        <v>COMERCIO INTRAINDUSTRIAL</v>
      </c>
      <c r="Q57" s="2" t="str">
        <f>IF(Tabla19101113141233[[#This Row],[IGLL (6)]]&gt;0.33,"COMERCIO INTRAINDUSTRIAL","INDICIOS DE CMRCIO INT")</f>
        <v>COMERCIO INTRAINDUSTRIAL</v>
      </c>
      <c r="R57" s="2" t="str">
        <f>IF(Tabla19101113141233[[#This Row],[IGLL (7)]]&gt;0.33,"COMERCIO INTRAINDUSTRIAL","INDICIOS DE CMRCIO INT")</f>
        <v>COMERCIO INTRAINDUSTRIAL</v>
      </c>
      <c r="S57" s="2" t="str">
        <f>IF(Tabla19101113141233[[#This Row],[IGLL (8)]]&gt;0.33,"COMERCIO INTRAINDUSTRIAL","INDICIOS DE CMRCIO INT")</f>
        <v>COMERCIO INTRAINDUSTRIAL</v>
      </c>
      <c r="T57" s="2" t="str">
        <f>IF(Tabla19101113141233[[#This Row],[IGLL (9)]]&gt;0.33,"COMERCIO INTRAINDUSTRIAL","INDICIOS DE CMRCIO INT")</f>
        <v>COMERCIO INTRAINDUSTRIAL</v>
      </c>
      <c r="U57" s="2" t="str">
        <f>IF(Tabla19101113141233[[#This Row],[IGLL (10)]]&gt;0.33,"COMERCIO INTRAINDUSTRIAL","INDICIOS DE CMRCIO INT")</f>
        <v>COMERCIO INTRAINDUSTRIAL</v>
      </c>
      <c r="Z57" s="40"/>
      <c r="AB57" s="40"/>
      <c r="AD57" s="40"/>
    </row>
    <row r="58" spans="1:41" x14ac:dyDescent="0.25">
      <c r="A58" s="26">
        <v>1998</v>
      </c>
      <c r="B58" s="93">
        <f>1-('Balanza c '!B5/'Apertura '!B112)</f>
        <v>9.0697130492448985E-2</v>
      </c>
      <c r="C58" s="93">
        <f>1-('Balanza c '!C5/'Apertura '!C112)</f>
        <v>1.2316605848479776</v>
      </c>
      <c r="D58" s="93">
        <f>1-('Balanza c '!D5/'Apertura '!D112)</f>
        <v>1.8416830533106747</v>
      </c>
      <c r="E58" s="93">
        <f>1-('Balanza c '!E5/'Apertura '!E112)</f>
        <v>0.88776142742528086</v>
      </c>
      <c r="F58" s="93">
        <f>1-('Balanza c '!F5/'Apertura '!F112)</f>
        <v>1.9135704657861838</v>
      </c>
      <c r="G58" s="93">
        <f>1-('Balanza c '!G5/'Apertura '!G112)</f>
        <v>1.9812349395946334</v>
      </c>
      <c r="H58" s="93">
        <f>1-('Balanza c '!H5/'Apertura '!H112)</f>
        <v>1.5593481658471413</v>
      </c>
      <c r="I58" s="93">
        <f>1-('Balanza c '!I5/'Apertura '!I112)</f>
        <v>1.9900573699779591</v>
      </c>
      <c r="J58" s="93">
        <f>1-('Balanza c '!J5/'Apertura '!J112)</f>
        <v>1.9988892623616077</v>
      </c>
      <c r="K58" s="93">
        <f>1-('Balanza c '!K5/'Apertura '!K112)</f>
        <v>1.9669789726192284</v>
      </c>
      <c r="L58" s="2" t="str">
        <f>IF(Tabla19101113141233[[#This Row],[IGLL (1)]]&gt;0.33,"COMERCIO INTRAINDUSTRIAL","INDICIOS DE CMRCIO INT")</f>
        <v>INDICIOS DE CMRCIO INT</v>
      </c>
      <c r="M58" s="2" t="str">
        <f>IF(Tabla19101113141233[[#This Row],[IGLL (2)]]&gt;0.33,"COMERCIO INTRAINDUSTRIAL","INDICIOS DE CMRCIO INT")</f>
        <v>COMERCIO INTRAINDUSTRIAL</v>
      </c>
      <c r="N58" s="2" t="str">
        <f>IF(Tabla19101113141233[[#This Row],[IGLL (3)]]&gt;0.33,"COMERCIO INTRAINDUSTRIAL","INDICIOS DE CMRCIO INT")</f>
        <v>COMERCIO INTRAINDUSTRIAL</v>
      </c>
      <c r="O58" s="2" t="str">
        <f>IF(Tabla19101113141233[[#This Row],[IGLL (4)]]&gt;0.33,"COMERCIO INTRAINDUSTRIAL","INDICIOS DE CMRCIO INT")</f>
        <v>COMERCIO INTRAINDUSTRIAL</v>
      </c>
      <c r="P58" s="2" t="str">
        <f>IF(Tabla19101113141233[[#This Row],[IGLL (5)]]&gt;0.33,"COMERCIO INTRAINDUSTRIAL","INDICIOS DE CMRCIO INT")</f>
        <v>COMERCIO INTRAINDUSTRIAL</v>
      </c>
      <c r="Q58" s="2" t="str">
        <f>IF(Tabla19101113141233[[#This Row],[IGLL (6)]]&gt;0.33,"COMERCIO INTRAINDUSTRIAL","INDICIOS DE CMRCIO INT")</f>
        <v>COMERCIO INTRAINDUSTRIAL</v>
      </c>
      <c r="R58" s="2" t="str">
        <f>IF(Tabla19101113141233[[#This Row],[IGLL (7)]]&gt;0.33,"COMERCIO INTRAINDUSTRIAL","INDICIOS DE CMRCIO INT")</f>
        <v>COMERCIO INTRAINDUSTRIAL</v>
      </c>
      <c r="S58" s="2" t="str">
        <f>IF(Tabla19101113141233[[#This Row],[IGLL (8)]]&gt;0.33,"COMERCIO INTRAINDUSTRIAL","INDICIOS DE CMRCIO INT")</f>
        <v>COMERCIO INTRAINDUSTRIAL</v>
      </c>
      <c r="T58" s="2" t="str">
        <f>IF(Tabla19101113141233[[#This Row],[IGLL (9)]]&gt;0.33,"COMERCIO INTRAINDUSTRIAL","INDICIOS DE CMRCIO INT")</f>
        <v>COMERCIO INTRAINDUSTRIAL</v>
      </c>
      <c r="U58" s="2" t="str">
        <f>IF(Tabla19101113141233[[#This Row],[IGLL (10)]]&gt;0.33,"COMERCIO INTRAINDUSTRIAL","INDICIOS DE CMRCIO INT")</f>
        <v>COMERCIO INTRAINDUSTRIAL</v>
      </c>
      <c r="Z58" s="40"/>
      <c r="AB58" s="42" t="s">
        <v>59</v>
      </c>
      <c r="AD58" s="40"/>
    </row>
    <row r="59" spans="1:41" x14ac:dyDescent="0.25">
      <c r="A59" s="26">
        <v>1999</v>
      </c>
      <c r="B59" s="93">
        <f>1-('Balanza c '!B6/'Apertura '!B113)</f>
        <v>6.8673308810952682E-2</v>
      </c>
      <c r="C59" s="93">
        <f>1-('Balanza c '!C6/'Apertura '!C113)</f>
        <v>1.2495053374161882</v>
      </c>
      <c r="D59" s="93">
        <f>1-('Balanza c '!D6/'Apertura '!D113)</f>
        <v>1.6847401106739091</v>
      </c>
      <c r="E59" s="93">
        <f>1-('Balanza c '!E6/'Apertura '!E113)</f>
        <v>0.82795686626064513</v>
      </c>
      <c r="F59" s="93">
        <f>1-('Balanza c '!F6/'Apertura '!F113)</f>
        <v>1.8466989897237529</v>
      </c>
      <c r="G59" s="93">
        <f>1-('Balanza c '!G6/'Apertura '!G113)</f>
        <v>1.9905907152332065</v>
      </c>
      <c r="H59" s="93">
        <f>1-('Balanza c '!H6/'Apertura '!H113)</f>
        <v>1.3803926603828676</v>
      </c>
      <c r="I59" s="93">
        <f>1-('Balanza c '!I6/'Apertura '!I113)</f>
        <v>1.9850181082380196</v>
      </c>
      <c r="J59" s="93">
        <f>1-('Balanza c '!J6/'Apertura '!J113)</f>
        <v>1.9990406857148333</v>
      </c>
      <c r="K59" s="93">
        <f>1-('Balanza c '!K6/'Apertura '!K113)</f>
        <v>1.9868089334369672</v>
      </c>
      <c r="L59" s="2" t="str">
        <f>IF(Tabla19101113141233[[#This Row],[IGLL (1)]]&gt;0.33,"COMERCIO INTRAINDUSTRIAL","INDICIOS DE CMRCIO INT")</f>
        <v>INDICIOS DE CMRCIO INT</v>
      </c>
      <c r="M59" s="2" t="str">
        <f>IF(Tabla19101113141233[[#This Row],[IGLL (2)]]&gt;0.33,"COMERCIO INTRAINDUSTRIAL","INDICIOS DE CMRCIO INT")</f>
        <v>COMERCIO INTRAINDUSTRIAL</v>
      </c>
      <c r="N59" s="2" t="str">
        <f>IF(Tabla19101113141233[[#This Row],[IGLL (3)]]&gt;0.33,"COMERCIO INTRAINDUSTRIAL","INDICIOS DE CMRCIO INT")</f>
        <v>COMERCIO INTRAINDUSTRIAL</v>
      </c>
      <c r="O59" s="2" t="str">
        <f>IF(Tabla19101113141233[[#This Row],[IGLL (4)]]&gt;0.33,"COMERCIO INTRAINDUSTRIAL","INDICIOS DE CMRCIO INT")</f>
        <v>COMERCIO INTRAINDUSTRIAL</v>
      </c>
      <c r="P59" s="2" t="str">
        <f>IF(Tabla19101113141233[[#This Row],[IGLL (5)]]&gt;0.33,"COMERCIO INTRAINDUSTRIAL","INDICIOS DE CMRCIO INT")</f>
        <v>COMERCIO INTRAINDUSTRIAL</v>
      </c>
      <c r="Q59" s="2" t="str">
        <f>IF(Tabla19101113141233[[#This Row],[IGLL (6)]]&gt;0.33,"COMERCIO INTRAINDUSTRIAL","INDICIOS DE CMRCIO INT")</f>
        <v>COMERCIO INTRAINDUSTRIAL</v>
      </c>
      <c r="R59" s="2" t="str">
        <f>IF(Tabla19101113141233[[#This Row],[IGLL (7)]]&gt;0.33,"COMERCIO INTRAINDUSTRIAL","INDICIOS DE CMRCIO INT")</f>
        <v>COMERCIO INTRAINDUSTRIAL</v>
      </c>
      <c r="S59" s="2" t="str">
        <f>IF(Tabla19101113141233[[#This Row],[IGLL (8)]]&gt;0.33,"COMERCIO INTRAINDUSTRIAL","INDICIOS DE CMRCIO INT")</f>
        <v>COMERCIO INTRAINDUSTRIAL</v>
      </c>
      <c r="T59" s="2" t="str">
        <f>IF(Tabla19101113141233[[#This Row],[IGLL (9)]]&gt;0.33,"COMERCIO INTRAINDUSTRIAL","INDICIOS DE CMRCIO INT")</f>
        <v>COMERCIO INTRAINDUSTRIAL</v>
      </c>
      <c r="U59" s="2" t="str">
        <f>IF(Tabla19101113141233[[#This Row],[IGLL (10)]]&gt;0.33,"COMERCIO INTRAINDUSTRIAL","INDICIOS DE CMRCIO INT")</f>
        <v>COMERCIO INTRAINDUSTRIAL</v>
      </c>
      <c r="Z59" s="40"/>
      <c r="AA59" s="40"/>
      <c r="AB59" s="40"/>
      <c r="AC59" s="40"/>
      <c r="AD59" s="40"/>
    </row>
    <row r="60" spans="1:41" x14ac:dyDescent="0.25">
      <c r="A60" s="26">
        <v>2000</v>
      </c>
      <c r="B60" s="93">
        <f>1-('Balanza c '!B7/'Apertura '!B114)</f>
        <v>0.12034200020815444</v>
      </c>
      <c r="C60" s="93">
        <f>1-('Balanza c '!C7/'Apertura '!C114)</f>
        <v>1.4473024027577119</v>
      </c>
      <c r="D60" s="93">
        <f>1-('Balanza c '!D7/'Apertura '!D114)</f>
        <v>1.8070808357875612</v>
      </c>
      <c r="E60" s="93">
        <f>1-('Balanza c '!E7/'Apertura '!E114)</f>
        <v>0.83035904038113406</v>
      </c>
      <c r="F60" s="93">
        <f>1-('Balanza c '!F7/'Apertura '!F114)</f>
        <v>1.8592912607705352</v>
      </c>
      <c r="G60" s="93">
        <f>1-('Balanza c '!G7/'Apertura '!G114)</f>
        <v>1.9441961566214543</v>
      </c>
      <c r="H60" s="93">
        <f>1-('Balanza c '!H7/'Apertura '!H114)</f>
        <v>1.3038789674455891</v>
      </c>
      <c r="I60" s="93">
        <f>1-('Balanza c '!I7/'Apertura '!I114)</f>
        <v>1.9808257868786612</v>
      </c>
      <c r="J60" s="93">
        <f>1-('Balanza c '!J7/'Apertura '!J114)</f>
        <v>1.9949486888155388</v>
      </c>
      <c r="K60" s="93">
        <f>1-('Balanza c '!K7/'Apertura '!K114)</f>
        <v>1.9870109301806569</v>
      </c>
      <c r="L60" s="2" t="str">
        <f>IF(Tabla19101113141233[[#This Row],[IGLL (1)]]&gt;0.33,"COMERCIO INTRAINDUSTRIAL","INDICIOS DE CMRCIO INT")</f>
        <v>INDICIOS DE CMRCIO INT</v>
      </c>
      <c r="M60" s="2" t="str">
        <f>IF(Tabla19101113141233[[#This Row],[IGLL (2)]]&gt;0.33,"COMERCIO INTRAINDUSTRIAL","INDICIOS DE CMRCIO INT")</f>
        <v>COMERCIO INTRAINDUSTRIAL</v>
      </c>
      <c r="N60" s="2" t="str">
        <f>IF(Tabla19101113141233[[#This Row],[IGLL (3)]]&gt;0.33,"COMERCIO INTRAINDUSTRIAL","INDICIOS DE CMRCIO INT")</f>
        <v>COMERCIO INTRAINDUSTRIAL</v>
      </c>
      <c r="O60" s="2" t="str">
        <f>IF(Tabla19101113141233[[#This Row],[IGLL (4)]]&gt;0.33,"COMERCIO INTRAINDUSTRIAL","INDICIOS DE CMRCIO INT")</f>
        <v>COMERCIO INTRAINDUSTRIAL</v>
      </c>
      <c r="P60" s="2" t="str">
        <f>IF(Tabla19101113141233[[#This Row],[IGLL (5)]]&gt;0.33,"COMERCIO INTRAINDUSTRIAL","INDICIOS DE CMRCIO INT")</f>
        <v>COMERCIO INTRAINDUSTRIAL</v>
      </c>
      <c r="Q60" s="2" t="str">
        <f>IF(Tabla19101113141233[[#This Row],[IGLL (6)]]&gt;0.33,"COMERCIO INTRAINDUSTRIAL","INDICIOS DE CMRCIO INT")</f>
        <v>COMERCIO INTRAINDUSTRIAL</v>
      </c>
      <c r="R60" s="2" t="str">
        <f>IF(Tabla19101113141233[[#This Row],[IGLL (7)]]&gt;0.33,"COMERCIO INTRAINDUSTRIAL","INDICIOS DE CMRCIO INT")</f>
        <v>COMERCIO INTRAINDUSTRIAL</v>
      </c>
      <c r="S60" s="2" t="str">
        <f>IF(Tabla19101113141233[[#This Row],[IGLL (8)]]&gt;0.33,"COMERCIO INTRAINDUSTRIAL","INDICIOS DE CMRCIO INT")</f>
        <v>COMERCIO INTRAINDUSTRIAL</v>
      </c>
      <c r="T60" s="2" t="str">
        <f>IF(Tabla19101113141233[[#This Row],[IGLL (9)]]&gt;0.33,"COMERCIO INTRAINDUSTRIAL","INDICIOS DE CMRCIO INT")</f>
        <v>COMERCIO INTRAINDUSTRIAL</v>
      </c>
      <c r="U60" s="2" t="str">
        <f>IF(Tabla19101113141233[[#This Row],[IGLL (10)]]&gt;0.33,"COMERCIO INTRAINDUSTRIAL","INDICIOS DE CMRCIO INT")</f>
        <v>COMERCIO INTRAINDUSTRIAL</v>
      </c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</row>
    <row r="61" spans="1:41" x14ac:dyDescent="0.25">
      <c r="A61" s="26">
        <v>2001</v>
      </c>
      <c r="B61" s="93">
        <f>1-('Balanza c '!B8/'Apertura '!B115)</f>
        <v>0.13576622501791014</v>
      </c>
      <c r="C61" s="93">
        <f>1-('Balanza c '!C8/'Apertura '!C115)</f>
        <v>1.5736039641839159</v>
      </c>
      <c r="D61" s="93">
        <f>1-('Balanza c '!D8/'Apertura '!D115)</f>
        <v>1.7763420434513559</v>
      </c>
      <c r="E61" s="93">
        <f>1-('Balanza c '!E8/'Apertura '!E115)</f>
        <v>0.83025025640493144</v>
      </c>
      <c r="F61" s="93">
        <f>1-('Balanza c '!F8/'Apertura '!F115)</f>
        <v>1.8526146055976316</v>
      </c>
      <c r="G61" s="93">
        <f>1-('Balanza c '!G8/'Apertura '!G115)</f>
        <v>1.9555396249928561</v>
      </c>
      <c r="H61" s="93">
        <f>1-('Balanza c '!H8/'Apertura '!H115)</f>
        <v>1.2753878272881431</v>
      </c>
      <c r="I61" s="93">
        <f>1-('Balanza c '!I8/'Apertura '!I115)</f>
        <v>1.9779058502920828</v>
      </c>
      <c r="J61" s="93">
        <f>1-('Balanza c '!J8/'Apertura '!J115)</f>
        <v>1.981045609541364</v>
      </c>
      <c r="K61" s="93">
        <f>1-('Balanza c '!K8/'Apertura '!K115)</f>
        <v>1.9899470431777129</v>
      </c>
      <c r="L61" s="2" t="str">
        <f>IF(Tabla19101113141233[[#This Row],[IGLL (1)]]&gt;0.33,"COMERCIO INTRAINDUSTRIAL","INDICIOS DE CMRCIO INT")</f>
        <v>INDICIOS DE CMRCIO INT</v>
      </c>
      <c r="M61" s="2" t="str">
        <f>IF(Tabla19101113141233[[#This Row],[IGLL (2)]]&gt;0.33,"COMERCIO INTRAINDUSTRIAL","INDICIOS DE CMRCIO INT")</f>
        <v>COMERCIO INTRAINDUSTRIAL</v>
      </c>
      <c r="N61" s="2" t="str">
        <f>IF(Tabla19101113141233[[#This Row],[IGLL (3)]]&gt;0.33,"COMERCIO INTRAINDUSTRIAL","INDICIOS DE CMRCIO INT")</f>
        <v>COMERCIO INTRAINDUSTRIAL</v>
      </c>
      <c r="O61" s="2" t="str">
        <f>IF(Tabla19101113141233[[#This Row],[IGLL (4)]]&gt;0.33,"COMERCIO INTRAINDUSTRIAL","INDICIOS DE CMRCIO INT")</f>
        <v>COMERCIO INTRAINDUSTRIAL</v>
      </c>
      <c r="P61" s="2" t="str">
        <f>IF(Tabla19101113141233[[#This Row],[IGLL (5)]]&gt;0.33,"COMERCIO INTRAINDUSTRIAL","INDICIOS DE CMRCIO INT")</f>
        <v>COMERCIO INTRAINDUSTRIAL</v>
      </c>
      <c r="Q61" s="2" t="str">
        <f>IF(Tabla19101113141233[[#This Row],[IGLL (6)]]&gt;0.33,"COMERCIO INTRAINDUSTRIAL","INDICIOS DE CMRCIO INT")</f>
        <v>COMERCIO INTRAINDUSTRIAL</v>
      </c>
      <c r="R61" s="2" t="str">
        <f>IF(Tabla19101113141233[[#This Row],[IGLL (7)]]&gt;0.33,"COMERCIO INTRAINDUSTRIAL","INDICIOS DE CMRCIO INT")</f>
        <v>COMERCIO INTRAINDUSTRIAL</v>
      </c>
      <c r="S61" s="2" t="str">
        <f>IF(Tabla19101113141233[[#This Row],[IGLL (8)]]&gt;0.33,"COMERCIO INTRAINDUSTRIAL","INDICIOS DE CMRCIO INT")</f>
        <v>COMERCIO INTRAINDUSTRIAL</v>
      </c>
      <c r="T61" s="2" t="str">
        <f>IF(Tabla19101113141233[[#This Row],[IGLL (9)]]&gt;0.33,"COMERCIO INTRAINDUSTRIAL","INDICIOS DE CMRCIO INT")</f>
        <v>COMERCIO INTRAINDUSTRIAL</v>
      </c>
      <c r="U61" s="2" t="str">
        <f>IF(Tabla19101113141233[[#This Row],[IGLL (10)]]&gt;0.33,"COMERCIO INTRAINDUSTRIAL","INDICIOS DE CMRCIO INT")</f>
        <v>COMERCIO INTRAINDUSTRIAL</v>
      </c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</row>
    <row r="62" spans="1:41" x14ac:dyDescent="0.25">
      <c r="A62" s="26">
        <v>2002</v>
      </c>
      <c r="B62" s="93">
        <f>1-('Balanza c '!B9/'Apertura '!B116)</f>
        <v>0.10763426792688091</v>
      </c>
      <c r="C62" s="93">
        <f>1-('Balanza c '!C9/'Apertura '!C116)</f>
        <v>1.5092359465234626</v>
      </c>
      <c r="D62" s="93">
        <f>1-('Balanza c '!D9/'Apertura '!D116)</f>
        <v>1.7540401046222225</v>
      </c>
      <c r="E62" s="93">
        <f>1-('Balanza c '!E9/'Apertura '!E116)</f>
        <v>0.84378387916235209</v>
      </c>
      <c r="F62" s="93">
        <f>1-('Balanza c '!F9/'Apertura '!F116)</f>
        <v>1.8600759722920861</v>
      </c>
      <c r="G62" s="93">
        <f>1-('Balanza c '!G9/'Apertura '!G116)</f>
        <v>1.9886155915233512</v>
      </c>
      <c r="H62" s="93">
        <f>1-('Balanza c '!H9/'Apertura '!H116)</f>
        <v>1.2823713816039588</v>
      </c>
      <c r="I62" s="93">
        <f>1-('Balanza c '!I9/'Apertura '!I116)</f>
        <v>1.9724684786501312</v>
      </c>
      <c r="J62" s="93">
        <f>1-('Balanza c '!J9/'Apertura '!J116)</f>
        <v>1.9599803815325005</v>
      </c>
      <c r="K62" s="93">
        <f>1-('Balanza c '!K9/'Apertura '!K116)</f>
        <v>1.9892416210398882</v>
      </c>
      <c r="L62" s="2" t="str">
        <f>IF(Tabla19101113141233[[#This Row],[IGLL (1)]]&gt;0.33,"COMERCIO INTRAINDUSTRIAL","INDICIOS DE CMRCIO INT")</f>
        <v>INDICIOS DE CMRCIO INT</v>
      </c>
      <c r="M62" s="2" t="str">
        <f>IF(Tabla19101113141233[[#This Row],[IGLL (2)]]&gt;0.33,"COMERCIO INTRAINDUSTRIAL","INDICIOS DE CMRCIO INT")</f>
        <v>COMERCIO INTRAINDUSTRIAL</v>
      </c>
      <c r="N62" s="2" t="str">
        <f>IF(Tabla19101113141233[[#This Row],[IGLL (3)]]&gt;0.33,"COMERCIO INTRAINDUSTRIAL","INDICIOS DE CMRCIO INT")</f>
        <v>COMERCIO INTRAINDUSTRIAL</v>
      </c>
      <c r="O62" s="2" t="str">
        <f>IF(Tabla19101113141233[[#This Row],[IGLL (4)]]&gt;0.33,"COMERCIO INTRAINDUSTRIAL","INDICIOS DE CMRCIO INT")</f>
        <v>COMERCIO INTRAINDUSTRIAL</v>
      </c>
      <c r="P62" s="2" t="str">
        <f>IF(Tabla19101113141233[[#This Row],[IGLL (5)]]&gt;0.33,"COMERCIO INTRAINDUSTRIAL","INDICIOS DE CMRCIO INT")</f>
        <v>COMERCIO INTRAINDUSTRIAL</v>
      </c>
      <c r="Q62" s="2" t="str">
        <f>IF(Tabla19101113141233[[#This Row],[IGLL (6)]]&gt;0.33,"COMERCIO INTRAINDUSTRIAL","INDICIOS DE CMRCIO INT")</f>
        <v>COMERCIO INTRAINDUSTRIAL</v>
      </c>
      <c r="R62" s="2" t="str">
        <f>IF(Tabla19101113141233[[#This Row],[IGLL (7)]]&gt;0.33,"COMERCIO INTRAINDUSTRIAL","INDICIOS DE CMRCIO INT")</f>
        <v>COMERCIO INTRAINDUSTRIAL</v>
      </c>
      <c r="S62" s="2" t="str">
        <f>IF(Tabla19101113141233[[#This Row],[IGLL (8)]]&gt;0.33,"COMERCIO INTRAINDUSTRIAL","INDICIOS DE CMRCIO INT")</f>
        <v>COMERCIO INTRAINDUSTRIAL</v>
      </c>
      <c r="T62" s="2" t="str">
        <f>IF(Tabla19101113141233[[#This Row],[IGLL (9)]]&gt;0.33,"COMERCIO INTRAINDUSTRIAL","INDICIOS DE CMRCIO INT")</f>
        <v>COMERCIO INTRAINDUSTRIAL</v>
      </c>
      <c r="U62" s="2" t="str">
        <f>IF(Tabla19101113141233[[#This Row],[IGLL (10)]]&gt;0.33,"COMERCIO INTRAINDUSTRIAL","INDICIOS DE CMRCIO INT")</f>
        <v>COMERCIO INTRAINDUSTRIAL</v>
      </c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</row>
    <row r="63" spans="1:41" x14ac:dyDescent="0.25">
      <c r="A63" s="26">
        <v>2003</v>
      </c>
      <c r="B63" s="93">
        <f>1-('Balanza c '!B10/'Apertura '!B117)</f>
        <v>0.11951057353071215</v>
      </c>
      <c r="C63" s="93">
        <f>1-('Balanza c '!C10/'Apertura '!C117)</f>
        <v>1.3862645693463904</v>
      </c>
      <c r="D63" s="93">
        <f>1-('Balanza c '!D10/'Apertura '!D117)</f>
        <v>1.7550191998061115</v>
      </c>
      <c r="E63" s="93">
        <f>1-('Balanza c '!E10/'Apertura '!E117)</f>
        <v>0.70140591175980926</v>
      </c>
      <c r="F63" s="93">
        <f>1-('Balanza c '!F10/'Apertura '!F117)</f>
        <v>1.7903131908594143</v>
      </c>
      <c r="G63" s="93">
        <f>1-('Balanza c '!G10/'Apertura '!G117)</f>
        <v>1.9875783684813846</v>
      </c>
      <c r="H63" s="93">
        <f>1-('Balanza c '!H10/'Apertura '!H117)</f>
        <v>1.2069964761626366</v>
      </c>
      <c r="I63" s="93">
        <f>1-('Balanza c '!I10/'Apertura '!I117)</f>
        <v>1.9686365855503145</v>
      </c>
      <c r="J63" s="93">
        <f>1-('Balanza c '!J10/'Apertura '!J117)</f>
        <v>1.992039840914043</v>
      </c>
      <c r="K63" s="93">
        <f>1-('Balanza c '!K10/'Apertura '!K117)</f>
        <v>1.9895705193069337</v>
      </c>
      <c r="L63" s="2" t="str">
        <f>IF(Tabla19101113141233[[#This Row],[IGLL (1)]]&gt;0.33,"COMERCIO INTRAINDUSTRIAL","INDICIOS DE CMRCIO INT")</f>
        <v>INDICIOS DE CMRCIO INT</v>
      </c>
      <c r="M63" s="2" t="str">
        <f>IF(Tabla19101113141233[[#This Row],[IGLL (2)]]&gt;0.33,"COMERCIO INTRAINDUSTRIAL","INDICIOS DE CMRCIO INT")</f>
        <v>COMERCIO INTRAINDUSTRIAL</v>
      </c>
      <c r="N63" s="2" t="str">
        <f>IF(Tabla19101113141233[[#This Row],[IGLL (3)]]&gt;0.33,"COMERCIO INTRAINDUSTRIAL","INDICIOS DE CMRCIO INT")</f>
        <v>COMERCIO INTRAINDUSTRIAL</v>
      </c>
      <c r="O63" s="2" t="str">
        <f>IF(Tabla19101113141233[[#This Row],[IGLL (4)]]&gt;0.33,"COMERCIO INTRAINDUSTRIAL","INDICIOS DE CMRCIO INT")</f>
        <v>COMERCIO INTRAINDUSTRIAL</v>
      </c>
      <c r="P63" s="2" t="str">
        <f>IF(Tabla19101113141233[[#This Row],[IGLL (5)]]&gt;0.33,"COMERCIO INTRAINDUSTRIAL","INDICIOS DE CMRCIO INT")</f>
        <v>COMERCIO INTRAINDUSTRIAL</v>
      </c>
      <c r="Q63" s="2" t="str">
        <f>IF(Tabla19101113141233[[#This Row],[IGLL (6)]]&gt;0.33,"COMERCIO INTRAINDUSTRIAL","INDICIOS DE CMRCIO INT")</f>
        <v>COMERCIO INTRAINDUSTRIAL</v>
      </c>
      <c r="R63" s="2" t="str">
        <f>IF(Tabla19101113141233[[#This Row],[IGLL (7)]]&gt;0.33,"COMERCIO INTRAINDUSTRIAL","INDICIOS DE CMRCIO INT")</f>
        <v>COMERCIO INTRAINDUSTRIAL</v>
      </c>
      <c r="S63" s="2" t="str">
        <f>IF(Tabla19101113141233[[#This Row],[IGLL (8)]]&gt;0.33,"COMERCIO INTRAINDUSTRIAL","INDICIOS DE CMRCIO INT")</f>
        <v>COMERCIO INTRAINDUSTRIAL</v>
      </c>
      <c r="T63" s="2" t="str">
        <f>IF(Tabla19101113141233[[#This Row],[IGLL (9)]]&gt;0.33,"COMERCIO INTRAINDUSTRIAL","INDICIOS DE CMRCIO INT")</f>
        <v>COMERCIO INTRAINDUSTRIAL</v>
      </c>
      <c r="U63" s="2" t="str">
        <f>IF(Tabla19101113141233[[#This Row],[IGLL (10)]]&gt;0.33,"COMERCIO INTRAINDUSTRIAL","INDICIOS DE CMRCIO INT")</f>
        <v>COMERCIO INTRAINDUSTRIAL</v>
      </c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</row>
    <row r="64" spans="1:41" x14ac:dyDescent="0.25">
      <c r="A64" s="26">
        <v>2004</v>
      </c>
      <c r="B64" s="93">
        <f>1-('Balanza c '!B11/'Apertura '!B118)</f>
        <v>8.1984507361190673E-2</v>
      </c>
      <c r="C64" s="93">
        <f>1-('Balanza c '!C11/'Apertura '!C118)</f>
        <v>1.2928177139457793</v>
      </c>
      <c r="D64" s="93">
        <f>1-('Balanza c '!D11/'Apertura '!D118)</f>
        <v>1.5310793090471986</v>
      </c>
      <c r="E64" s="93">
        <f>1-('Balanza c '!E11/'Apertura '!E118)</f>
        <v>0.73420287359291259</v>
      </c>
      <c r="F64" s="93">
        <f>1-('Balanza c '!F11/'Apertura '!F118)</f>
        <v>1.7843055366511349</v>
      </c>
      <c r="G64" s="93">
        <f>1-('Balanza c '!G11/'Apertura '!G118)</f>
        <v>1.9643023992564426</v>
      </c>
      <c r="H64" s="93">
        <f>1-('Balanza c '!H11/'Apertura '!H118)</f>
        <v>1.0544876685470048</v>
      </c>
      <c r="I64" s="93">
        <f>1-('Balanza c '!I11/'Apertura '!I118)</f>
        <v>1.9634627240291997</v>
      </c>
      <c r="J64" s="93">
        <f>1-('Balanza c '!J11/'Apertura '!J118)</f>
        <v>1.9888175225234195</v>
      </c>
      <c r="K64" s="93">
        <f>1-('Balanza c '!K11/'Apertura '!K118)</f>
        <v>1.9826457082152564</v>
      </c>
      <c r="L64" s="2" t="str">
        <f>IF(Tabla19101113141233[[#This Row],[IGLL (1)]]&gt;0.33,"COMERCIO INTRAINDUSTRIAL","INDICIOS DE CMRCIO INT")</f>
        <v>INDICIOS DE CMRCIO INT</v>
      </c>
      <c r="M64" s="2" t="str">
        <f>IF(Tabla19101113141233[[#This Row],[IGLL (2)]]&gt;0.33,"COMERCIO INTRAINDUSTRIAL","INDICIOS DE CMRCIO INT")</f>
        <v>COMERCIO INTRAINDUSTRIAL</v>
      </c>
      <c r="N64" s="2" t="str">
        <f>IF(Tabla19101113141233[[#This Row],[IGLL (3)]]&gt;0.33,"COMERCIO INTRAINDUSTRIAL","INDICIOS DE CMRCIO INT")</f>
        <v>COMERCIO INTRAINDUSTRIAL</v>
      </c>
      <c r="O64" s="2" t="str">
        <f>IF(Tabla19101113141233[[#This Row],[IGLL (4)]]&gt;0.33,"COMERCIO INTRAINDUSTRIAL","INDICIOS DE CMRCIO INT")</f>
        <v>COMERCIO INTRAINDUSTRIAL</v>
      </c>
      <c r="P64" s="2" t="str">
        <f>IF(Tabla19101113141233[[#This Row],[IGLL (5)]]&gt;0.33,"COMERCIO INTRAINDUSTRIAL","INDICIOS DE CMRCIO INT")</f>
        <v>COMERCIO INTRAINDUSTRIAL</v>
      </c>
      <c r="Q64" s="2" t="str">
        <f>IF(Tabla19101113141233[[#This Row],[IGLL (6)]]&gt;0.33,"COMERCIO INTRAINDUSTRIAL","INDICIOS DE CMRCIO INT")</f>
        <v>COMERCIO INTRAINDUSTRIAL</v>
      </c>
      <c r="R64" s="2" t="str">
        <f>IF(Tabla19101113141233[[#This Row],[IGLL (7)]]&gt;0.33,"COMERCIO INTRAINDUSTRIAL","INDICIOS DE CMRCIO INT")</f>
        <v>COMERCIO INTRAINDUSTRIAL</v>
      </c>
      <c r="S64" s="2" t="str">
        <f>IF(Tabla19101113141233[[#This Row],[IGLL (8)]]&gt;0.33,"COMERCIO INTRAINDUSTRIAL","INDICIOS DE CMRCIO INT")</f>
        <v>COMERCIO INTRAINDUSTRIAL</v>
      </c>
      <c r="T64" s="2" t="str">
        <f>IF(Tabla19101113141233[[#This Row],[IGLL (9)]]&gt;0.33,"COMERCIO INTRAINDUSTRIAL","INDICIOS DE CMRCIO INT")</f>
        <v>COMERCIO INTRAINDUSTRIAL</v>
      </c>
      <c r="U64" s="2" t="str">
        <f>IF(Tabla19101113141233[[#This Row],[IGLL (10)]]&gt;0.33,"COMERCIO INTRAINDUSTRIAL","INDICIOS DE CMRCIO INT")</f>
        <v>COMERCIO INTRAINDUSTRIAL</v>
      </c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</row>
    <row r="65" spans="1:41" x14ac:dyDescent="0.25">
      <c r="A65" s="26">
        <v>2005</v>
      </c>
      <c r="B65" s="93">
        <f>1-('Balanza c '!B12/'Apertura '!B119)</f>
        <v>8.7127500978367745E-2</v>
      </c>
      <c r="C65" s="93">
        <f>1-('Balanza c '!C12/'Apertura '!C119)</f>
        <v>1.2502112760270256</v>
      </c>
      <c r="D65" s="93">
        <f>1-('Balanza c '!D12/'Apertura '!D119)</f>
        <v>1.512318223756606</v>
      </c>
      <c r="E65" s="93">
        <f>1-('Balanza c '!E12/'Apertura '!E119)</f>
        <v>0.83263985995828782</v>
      </c>
      <c r="F65" s="93">
        <f>1-('Balanza c '!F12/'Apertura '!F119)</f>
        <v>1.7810628935041137</v>
      </c>
      <c r="G65" s="93">
        <f>1-('Balanza c '!G12/'Apertura '!G119)</f>
        <v>1.9971153716313133</v>
      </c>
      <c r="H65" s="93">
        <f>1-('Balanza c '!H12/'Apertura '!H119)</f>
        <v>1.1261543575564594</v>
      </c>
      <c r="I65" s="93">
        <f>1-('Balanza c '!I12/'Apertura '!I119)</f>
        <v>1.9715888322368174</v>
      </c>
      <c r="J65" s="93">
        <f>1-('Balanza c '!J12/'Apertura '!J119)</f>
        <v>1.9967021683568222</v>
      </c>
      <c r="K65" s="93">
        <f>1-('Balanza c '!K12/'Apertura '!K119)</f>
        <v>1.9818573741452397</v>
      </c>
      <c r="L65" s="2" t="str">
        <f>IF(Tabla19101113141233[[#This Row],[IGLL (1)]]&gt;0.33,"COMERCIO INTRAINDUSTRIAL","INDICIOS DE CMRCIO INT")</f>
        <v>INDICIOS DE CMRCIO INT</v>
      </c>
      <c r="M65" s="2" t="str">
        <f>IF(Tabla19101113141233[[#This Row],[IGLL (2)]]&gt;0.33,"COMERCIO INTRAINDUSTRIAL","INDICIOS DE CMRCIO INT")</f>
        <v>COMERCIO INTRAINDUSTRIAL</v>
      </c>
      <c r="N65" s="2" t="str">
        <f>IF(Tabla19101113141233[[#This Row],[IGLL (3)]]&gt;0.33,"COMERCIO INTRAINDUSTRIAL","INDICIOS DE CMRCIO INT")</f>
        <v>COMERCIO INTRAINDUSTRIAL</v>
      </c>
      <c r="O65" s="2" t="str">
        <f>IF(Tabla19101113141233[[#This Row],[IGLL (4)]]&gt;0.33,"COMERCIO INTRAINDUSTRIAL","INDICIOS DE CMRCIO INT")</f>
        <v>COMERCIO INTRAINDUSTRIAL</v>
      </c>
      <c r="P65" s="2" t="str">
        <f>IF(Tabla19101113141233[[#This Row],[IGLL (5)]]&gt;0.33,"COMERCIO INTRAINDUSTRIAL","INDICIOS DE CMRCIO INT")</f>
        <v>COMERCIO INTRAINDUSTRIAL</v>
      </c>
      <c r="Q65" s="2" t="str">
        <f>IF(Tabla19101113141233[[#This Row],[IGLL (6)]]&gt;0.33,"COMERCIO INTRAINDUSTRIAL","INDICIOS DE CMRCIO INT")</f>
        <v>COMERCIO INTRAINDUSTRIAL</v>
      </c>
      <c r="R65" s="2" t="str">
        <f>IF(Tabla19101113141233[[#This Row],[IGLL (7)]]&gt;0.33,"COMERCIO INTRAINDUSTRIAL","INDICIOS DE CMRCIO INT")</f>
        <v>COMERCIO INTRAINDUSTRIAL</v>
      </c>
      <c r="S65" s="2" t="str">
        <f>IF(Tabla19101113141233[[#This Row],[IGLL (8)]]&gt;0.33,"COMERCIO INTRAINDUSTRIAL","INDICIOS DE CMRCIO INT")</f>
        <v>COMERCIO INTRAINDUSTRIAL</v>
      </c>
      <c r="T65" s="2" t="str">
        <f>IF(Tabla19101113141233[[#This Row],[IGLL (9)]]&gt;0.33,"COMERCIO INTRAINDUSTRIAL","INDICIOS DE CMRCIO INT")</f>
        <v>COMERCIO INTRAINDUSTRIAL</v>
      </c>
      <c r="U65" s="2" t="str">
        <f>IF(Tabla19101113141233[[#This Row],[IGLL (10)]]&gt;0.33,"COMERCIO INTRAINDUSTRIAL","INDICIOS DE CMRCIO INT")</f>
        <v>COMERCIO INTRAINDUSTRIAL</v>
      </c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</row>
    <row r="66" spans="1:41" x14ac:dyDescent="0.25">
      <c r="A66" s="26">
        <v>2006</v>
      </c>
      <c r="B66" s="93">
        <f>1-('Balanza c '!B13/'Apertura '!B120)</f>
        <v>8.0913227872036031E-2</v>
      </c>
      <c r="C66" s="93">
        <f>1-('Balanza c '!C13/'Apertura '!C120)</f>
        <v>1.4436900929301903</v>
      </c>
      <c r="D66" s="93">
        <f>1-('Balanza c '!D13/'Apertura '!D120)</f>
        <v>1.08225289017356</v>
      </c>
      <c r="E66" s="93">
        <f>1-('Balanza c '!E13/'Apertura '!E120)</f>
        <v>0.78036986872202641</v>
      </c>
      <c r="F66" s="93">
        <f>1-('Balanza c '!F13/'Apertura '!F120)</f>
        <v>1.7863873921332036</v>
      </c>
      <c r="G66" s="93">
        <f>1-('Balanza c '!G13/'Apertura '!G120)</f>
        <v>1.9894600532186191</v>
      </c>
      <c r="H66" s="93">
        <f>1-('Balanza c '!H13/'Apertura '!H120)</f>
        <v>0.9698316665344987</v>
      </c>
      <c r="I66" s="93">
        <f>1-('Balanza c '!I13/'Apertura '!I120)</f>
        <v>1.9733869858161803</v>
      </c>
      <c r="J66" s="93">
        <f>1-('Balanza c '!J13/'Apertura '!J120)</f>
        <v>1.9796140487520382</v>
      </c>
      <c r="K66" s="93">
        <f>1-('Balanza c '!K13/'Apertura '!K120)</f>
        <v>1.9874797376227458</v>
      </c>
      <c r="L66" s="2" t="str">
        <f>IF(Tabla19101113141233[[#This Row],[IGLL (1)]]&gt;0.33,"COMERCIO INTRAINDUSTRIAL","INDICIOS DE CMRCIO INT")</f>
        <v>INDICIOS DE CMRCIO INT</v>
      </c>
      <c r="M66" s="2" t="str">
        <f>IF(Tabla19101113141233[[#This Row],[IGLL (2)]]&gt;0.33,"COMERCIO INTRAINDUSTRIAL","INDICIOS DE CMRCIO INT")</f>
        <v>COMERCIO INTRAINDUSTRIAL</v>
      </c>
      <c r="N66" s="2" t="str">
        <f>IF(Tabla19101113141233[[#This Row],[IGLL (3)]]&gt;0.33,"COMERCIO INTRAINDUSTRIAL","INDICIOS DE CMRCIO INT")</f>
        <v>COMERCIO INTRAINDUSTRIAL</v>
      </c>
      <c r="O66" s="2" t="str">
        <f>IF(Tabla19101113141233[[#This Row],[IGLL (4)]]&gt;0.33,"COMERCIO INTRAINDUSTRIAL","INDICIOS DE CMRCIO INT")</f>
        <v>COMERCIO INTRAINDUSTRIAL</v>
      </c>
      <c r="P66" s="2" t="str">
        <f>IF(Tabla19101113141233[[#This Row],[IGLL (5)]]&gt;0.33,"COMERCIO INTRAINDUSTRIAL","INDICIOS DE CMRCIO INT")</f>
        <v>COMERCIO INTRAINDUSTRIAL</v>
      </c>
      <c r="Q66" s="2" t="str">
        <f>IF(Tabla19101113141233[[#This Row],[IGLL (6)]]&gt;0.33,"COMERCIO INTRAINDUSTRIAL","INDICIOS DE CMRCIO INT")</f>
        <v>COMERCIO INTRAINDUSTRIAL</v>
      </c>
      <c r="R66" s="2" t="str">
        <f>IF(Tabla19101113141233[[#This Row],[IGLL (7)]]&gt;0.33,"COMERCIO INTRAINDUSTRIAL","INDICIOS DE CMRCIO INT")</f>
        <v>COMERCIO INTRAINDUSTRIAL</v>
      </c>
      <c r="S66" s="2" t="str">
        <f>IF(Tabla19101113141233[[#This Row],[IGLL (8)]]&gt;0.33,"COMERCIO INTRAINDUSTRIAL","INDICIOS DE CMRCIO INT")</f>
        <v>COMERCIO INTRAINDUSTRIAL</v>
      </c>
      <c r="T66" s="2" t="str">
        <f>IF(Tabla19101113141233[[#This Row],[IGLL (9)]]&gt;0.33,"COMERCIO INTRAINDUSTRIAL","INDICIOS DE CMRCIO INT")</f>
        <v>COMERCIO INTRAINDUSTRIAL</v>
      </c>
      <c r="U66" s="2" t="str">
        <f>IF(Tabla19101113141233[[#This Row],[IGLL (10)]]&gt;0.33,"COMERCIO INTRAINDUSTRIAL","INDICIOS DE CMRCIO INT")</f>
        <v>COMERCIO INTRAINDUSTRIAL</v>
      </c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</row>
    <row r="67" spans="1:41" x14ac:dyDescent="0.25">
      <c r="A67" s="26">
        <v>2007</v>
      </c>
      <c r="B67" s="93">
        <f>1-('Balanza c '!B14/'Apertura '!B121)</f>
        <v>5.5477097635849737E-2</v>
      </c>
      <c r="C67" s="93">
        <f>1-('Balanza c '!C14/'Apertura '!C121)</f>
        <v>1.1857284100761647</v>
      </c>
      <c r="D67" s="93">
        <f>1-('Balanza c '!D14/'Apertura '!D121)</f>
        <v>1.056815256068306</v>
      </c>
      <c r="E67" s="93">
        <f>1-('Balanza c '!E14/'Apertura '!E121)</f>
        <v>0.99303064844259337</v>
      </c>
      <c r="F67" s="93">
        <f>1-('Balanza c '!F14/'Apertura '!F121)</f>
        <v>1.8222957748611766</v>
      </c>
      <c r="G67" s="93">
        <f>1-('Balanza c '!G14/'Apertura '!G121)</f>
        <v>1.9940537684599049</v>
      </c>
      <c r="H67" s="93">
        <f>1-('Balanza c '!H14/'Apertura '!H121)</f>
        <v>0.84650074086703508</v>
      </c>
      <c r="I67" s="93">
        <f>1-('Balanza c '!I14/'Apertura '!I121)</f>
        <v>1.9397438588708691</v>
      </c>
      <c r="J67" s="93">
        <f>1-('Balanza c '!J14/'Apertura '!J121)</f>
        <v>1.993285929256325</v>
      </c>
      <c r="K67" s="93">
        <f>1-('Balanza c '!K14/'Apertura '!K121)</f>
        <v>1.9838522682829636</v>
      </c>
      <c r="L67" s="2" t="str">
        <f>IF(Tabla19101113141233[[#This Row],[IGLL (1)]]&gt;0.33,"COMERCIO INTRAINDUSTRIAL","INDICIOS DE CMRCIO INT")</f>
        <v>INDICIOS DE CMRCIO INT</v>
      </c>
      <c r="M67" s="2" t="str">
        <f>IF(Tabla19101113141233[[#This Row],[IGLL (2)]]&gt;0.33,"COMERCIO INTRAINDUSTRIAL","INDICIOS DE CMRCIO INT")</f>
        <v>COMERCIO INTRAINDUSTRIAL</v>
      </c>
      <c r="N67" s="2" t="str">
        <f>IF(Tabla19101113141233[[#This Row],[IGLL (3)]]&gt;0.33,"COMERCIO INTRAINDUSTRIAL","INDICIOS DE CMRCIO INT")</f>
        <v>COMERCIO INTRAINDUSTRIAL</v>
      </c>
      <c r="O67" s="2" t="str">
        <f>IF(Tabla19101113141233[[#This Row],[IGLL (4)]]&gt;0.33,"COMERCIO INTRAINDUSTRIAL","INDICIOS DE CMRCIO INT")</f>
        <v>COMERCIO INTRAINDUSTRIAL</v>
      </c>
      <c r="P67" s="2" t="str">
        <f>IF(Tabla19101113141233[[#This Row],[IGLL (5)]]&gt;0.33,"COMERCIO INTRAINDUSTRIAL","INDICIOS DE CMRCIO INT")</f>
        <v>COMERCIO INTRAINDUSTRIAL</v>
      </c>
      <c r="Q67" s="2" t="str">
        <f>IF(Tabla19101113141233[[#This Row],[IGLL (6)]]&gt;0.33,"COMERCIO INTRAINDUSTRIAL","INDICIOS DE CMRCIO INT")</f>
        <v>COMERCIO INTRAINDUSTRIAL</v>
      </c>
      <c r="R67" s="2" t="str">
        <f>IF(Tabla19101113141233[[#This Row],[IGLL (7)]]&gt;0.33,"COMERCIO INTRAINDUSTRIAL","INDICIOS DE CMRCIO INT")</f>
        <v>COMERCIO INTRAINDUSTRIAL</v>
      </c>
      <c r="S67" s="2" t="str">
        <f>IF(Tabla19101113141233[[#This Row],[IGLL (8)]]&gt;0.33,"COMERCIO INTRAINDUSTRIAL","INDICIOS DE CMRCIO INT")</f>
        <v>COMERCIO INTRAINDUSTRIAL</v>
      </c>
      <c r="T67" s="2" t="str">
        <f>IF(Tabla19101113141233[[#This Row],[IGLL (9)]]&gt;0.33,"COMERCIO INTRAINDUSTRIAL","INDICIOS DE CMRCIO INT")</f>
        <v>COMERCIO INTRAINDUSTRIAL</v>
      </c>
      <c r="U67" s="2" t="str">
        <f>IF(Tabla19101113141233[[#This Row],[IGLL (10)]]&gt;0.33,"COMERCIO INTRAINDUSTRIAL","INDICIOS DE CMRCIO INT")</f>
        <v>COMERCIO INTRAINDUSTRIAL</v>
      </c>
    </row>
    <row r="68" spans="1:41" x14ac:dyDescent="0.25">
      <c r="A68" s="26">
        <v>2008</v>
      </c>
      <c r="B68" s="93">
        <f>1-('Balanza c '!B15/'Apertura '!B122)</f>
        <v>7.2735103947460189E-2</v>
      </c>
      <c r="C68" s="93">
        <f>1-('Balanza c '!C15/'Apertura '!C122)</f>
        <v>1.0985394597614817</v>
      </c>
      <c r="D68" s="93">
        <f>1-('Balanza c '!D15/'Apertura '!D122)</f>
        <v>1.0950217443027395</v>
      </c>
      <c r="E68" s="93">
        <f>1-('Balanza c '!E15/'Apertura '!E122)</f>
        <v>1.1420354660620691</v>
      </c>
      <c r="F68" s="93">
        <f>1-('Balanza c '!F15/'Apertura '!F122)</f>
        <v>1.8542917240157448</v>
      </c>
      <c r="G68" s="93">
        <f>1-('Balanza c '!G15/'Apertura '!G122)</f>
        <v>1.9950163074981586</v>
      </c>
      <c r="H68" s="93">
        <f>1-('Balanza c '!H15/'Apertura '!H122)</f>
        <v>1.2087029009501185</v>
      </c>
      <c r="I68" s="93">
        <f>1-('Balanza c '!I15/'Apertura '!I122)</f>
        <v>1.9728067562349159</v>
      </c>
      <c r="J68" s="93">
        <f>1-('Balanza c '!J15/'Apertura '!J122)</f>
        <v>1.9671727479901882</v>
      </c>
      <c r="K68" s="93">
        <f>1-('Balanza c '!K15/'Apertura '!K122)</f>
        <v>1.9906475560219052</v>
      </c>
      <c r="L68" s="2" t="str">
        <f>IF(Tabla19101113141233[[#This Row],[IGLL (1)]]&gt;0.33,"COMERCIO INTRAINDUSTRIAL","INDICIOS DE CMRCIO INT")</f>
        <v>INDICIOS DE CMRCIO INT</v>
      </c>
      <c r="M68" s="2" t="str">
        <f>IF(Tabla19101113141233[[#This Row],[IGLL (2)]]&gt;0.33,"COMERCIO INTRAINDUSTRIAL","INDICIOS DE CMRCIO INT")</f>
        <v>COMERCIO INTRAINDUSTRIAL</v>
      </c>
      <c r="N68" s="2" t="str">
        <f>IF(Tabla19101113141233[[#This Row],[IGLL (3)]]&gt;0.33,"COMERCIO INTRAINDUSTRIAL","INDICIOS DE CMRCIO INT")</f>
        <v>COMERCIO INTRAINDUSTRIAL</v>
      </c>
      <c r="O68" s="2" t="str">
        <f>IF(Tabla19101113141233[[#This Row],[IGLL (4)]]&gt;0.33,"COMERCIO INTRAINDUSTRIAL","INDICIOS DE CMRCIO INT")</f>
        <v>COMERCIO INTRAINDUSTRIAL</v>
      </c>
      <c r="P68" s="2" t="str">
        <f>IF(Tabla19101113141233[[#This Row],[IGLL (5)]]&gt;0.33,"COMERCIO INTRAINDUSTRIAL","INDICIOS DE CMRCIO INT")</f>
        <v>COMERCIO INTRAINDUSTRIAL</v>
      </c>
      <c r="Q68" s="2" t="str">
        <f>IF(Tabla19101113141233[[#This Row],[IGLL (6)]]&gt;0.33,"COMERCIO INTRAINDUSTRIAL","INDICIOS DE CMRCIO INT")</f>
        <v>COMERCIO INTRAINDUSTRIAL</v>
      </c>
      <c r="R68" s="2" t="str">
        <f>IF(Tabla19101113141233[[#This Row],[IGLL (7)]]&gt;0.33,"COMERCIO INTRAINDUSTRIAL","INDICIOS DE CMRCIO INT")</f>
        <v>COMERCIO INTRAINDUSTRIAL</v>
      </c>
      <c r="S68" s="2" t="str">
        <f>IF(Tabla19101113141233[[#This Row],[IGLL (8)]]&gt;0.33,"COMERCIO INTRAINDUSTRIAL","INDICIOS DE CMRCIO INT")</f>
        <v>COMERCIO INTRAINDUSTRIAL</v>
      </c>
      <c r="T68" s="2" t="str">
        <f>IF(Tabla19101113141233[[#This Row],[IGLL (9)]]&gt;0.33,"COMERCIO INTRAINDUSTRIAL","INDICIOS DE CMRCIO INT")</f>
        <v>COMERCIO INTRAINDUSTRIAL</v>
      </c>
      <c r="U68" s="2" t="str">
        <f>IF(Tabla19101113141233[[#This Row],[IGLL (10)]]&gt;0.33,"COMERCIO INTRAINDUSTRIAL","INDICIOS DE CMRCIO INT")</f>
        <v>COMERCIO INTRAINDUSTRIAL</v>
      </c>
    </row>
    <row r="69" spans="1:41" x14ac:dyDescent="0.25">
      <c r="A69" s="26">
        <v>2009</v>
      </c>
      <c r="B69" s="93">
        <f>1-('Balanza c '!B16/'Apertura '!B123)</f>
        <v>3.6392724931535003E-2</v>
      </c>
      <c r="C69" s="93">
        <f>1-('Balanza c '!C16/'Apertura '!C123)</f>
        <v>1.3497650691359613</v>
      </c>
      <c r="D69" s="93">
        <f>1-('Balanza c '!D16/'Apertura '!D123)</f>
        <v>1.4384448513247574</v>
      </c>
      <c r="E69" s="93">
        <f>1-('Balanza c '!E16/'Apertura '!E123)</f>
        <v>1.1582083466388666</v>
      </c>
      <c r="F69" s="93">
        <f>1-('Balanza c '!F16/'Apertura '!F123)</f>
        <v>1.8421615535119056</v>
      </c>
      <c r="G69" s="93">
        <f>1-('Balanza c '!G16/'Apertura '!G123)</f>
        <v>1.9948536580872873</v>
      </c>
      <c r="H69" s="93">
        <f>1-('Balanza c '!H16/'Apertura '!H123)</f>
        <v>1.3083624210196994</v>
      </c>
      <c r="I69" s="93">
        <f>1-('Balanza c '!I16/'Apertura '!I123)</f>
        <v>1.9728063012849384</v>
      </c>
      <c r="J69" s="93">
        <f>1-('Balanza c '!J16/'Apertura '!J123)</f>
        <v>1.9579454368782696</v>
      </c>
      <c r="K69" s="93">
        <f>1-('Balanza c '!K16/'Apertura '!K123)</f>
        <v>1.9921693391224085</v>
      </c>
      <c r="L69" s="2" t="str">
        <f>IF(Tabla19101113141233[[#This Row],[IGLL (1)]]&gt;0.33,"COMERCIO INTRAINDUSTRIAL","INDICIOS DE CMRCIO INT")</f>
        <v>INDICIOS DE CMRCIO INT</v>
      </c>
      <c r="M69" s="2" t="str">
        <f>IF(Tabla19101113141233[[#This Row],[IGLL (2)]]&gt;0.33,"COMERCIO INTRAINDUSTRIAL","INDICIOS DE CMRCIO INT")</f>
        <v>COMERCIO INTRAINDUSTRIAL</v>
      </c>
      <c r="N69" s="2" t="str">
        <f>IF(Tabla19101113141233[[#This Row],[IGLL (3)]]&gt;0.33,"COMERCIO INTRAINDUSTRIAL","INDICIOS DE CMRCIO INT")</f>
        <v>COMERCIO INTRAINDUSTRIAL</v>
      </c>
      <c r="O69" s="2" t="str">
        <f>IF(Tabla19101113141233[[#This Row],[IGLL (4)]]&gt;0.33,"COMERCIO INTRAINDUSTRIAL","INDICIOS DE CMRCIO INT")</f>
        <v>COMERCIO INTRAINDUSTRIAL</v>
      </c>
      <c r="P69" s="2" t="str">
        <f>IF(Tabla19101113141233[[#This Row],[IGLL (5)]]&gt;0.33,"COMERCIO INTRAINDUSTRIAL","INDICIOS DE CMRCIO INT")</f>
        <v>COMERCIO INTRAINDUSTRIAL</v>
      </c>
      <c r="Q69" s="2" t="str">
        <f>IF(Tabla19101113141233[[#This Row],[IGLL (6)]]&gt;0.33,"COMERCIO INTRAINDUSTRIAL","INDICIOS DE CMRCIO INT")</f>
        <v>COMERCIO INTRAINDUSTRIAL</v>
      </c>
      <c r="R69" s="2" t="str">
        <f>IF(Tabla19101113141233[[#This Row],[IGLL (7)]]&gt;0.33,"COMERCIO INTRAINDUSTRIAL","INDICIOS DE CMRCIO INT")</f>
        <v>COMERCIO INTRAINDUSTRIAL</v>
      </c>
      <c r="S69" s="2" t="str">
        <f>IF(Tabla19101113141233[[#This Row],[IGLL (8)]]&gt;0.33,"COMERCIO INTRAINDUSTRIAL","INDICIOS DE CMRCIO INT")</f>
        <v>COMERCIO INTRAINDUSTRIAL</v>
      </c>
      <c r="T69" s="2" t="str">
        <f>IF(Tabla19101113141233[[#This Row],[IGLL (9)]]&gt;0.33,"COMERCIO INTRAINDUSTRIAL","INDICIOS DE CMRCIO INT")</f>
        <v>COMERCIO INTRAINDUSTRIAL</v>
      </c>
      <c r="U69" s="2" t="str">
        <f>IF(Tabla19101113141233[[#This Row],[IGLL (10)]]&gt;0.33,"COMERCIO INTRAINDUSTRIAL","INDICIOS DE CMRCIO INT")</f>
        <v>COMERCIO INTRAINDUSTRIAL</v>
      </c>
    </row>
    <row r="70" spans="1:41" x14ac:dyDescent="0.25">
      <c r="A70" s="26">
        <v>2010</v>
      </c>
      <c r="B70" s="93">
        <f>1-('Balanza c '!B17/'Apertura '!B124)</f>
        <v>4.2659248679030259E-2</v>
      </c>
      <c r="C70" s="93">
        <f>1-('Balanza c '!C17/'Apertura '!C124)</f>
        <v>1.5829547972783793</v>
      </c>
      <c r="D70" s="93">
        <f>1-('Balanza c '!D17/'Apertura '!D124)</f>
        <v>1.0447561534744068</v>
      </c>
      <c r="E70" s="93">
        <f>1-('Balanza c '!E17/'Apertura '!E124)</f>
        <v>0.99102259386086422</v>
      </c>
      <c r="F70" s="93">
        <f>1-('Balanza c '!F17/'Apertura '!F124)</f>
        <v>1.8633896485051653</v>
      </c>
      <c r="G70" s="93">
        <f>1-('Balanza c '!G17/'Apertura '!G124)</f>
        <v>1.9927765392390124</v>
      </c>
      <c r="H70" s="93">
        <f>1-('Balanza c '!H17/'Apertura '!H124)</f>
        <v>1.2245835301288266</v>
      </c>
      <c r="I70" s="93">
        <f>1-('Balanza c '!I17/'Apertura '!I124)</f>
        <v>1.9634322838154792</v>
      </c>
      <c r="J70" s="93">
        <f>1-('Balanza c '!J17/'Apertura '!J124)</f>
        <v>1.9670754067069418</v>
      </c>
      <c r="K70" s="93">
        <f>1-('Balanza c '!K17/'Apertura '!K124)</f>
        <v>1.9916319251490293</v>
      </c>
      <c r="L70" s="2" t="str">
        <f>IF(Tabla19101113141233[[#This Row],[IGLL (1)]]&gt;0.33,"COMERCIO INTRAINDUSTRIAL","INDICIOS DE CMRCIO INT")</f>
        <v>INDICIOS DE CMRCIO INT</v>
      </c>
      <c r="M70" s="2" t="str">
        <f>IF(Tabla19101113141233[[#This Row],[IGLL (2)]]&gt;0.33,"COMERCIO INTRAINDUSTRIAL","INDICIOS DE CMRCIO INT")</f>
        <v>COMERCIO INTRAINDUSTRIAL</v>
      </c>
      <c r="N70" s="2" t="str">
        <f>IF(Tabla19101113141233[[#This Row],[IGLL (3)]]&gt;0.33,"COMERCIO INTRAINDUSTRIAL","INDICIOS DE CMRCIO INT")</f>
        <v>COMERCIO INTRAINDUSTRIAL</v>
      </c>
      <c r="O70" s="2" t="str">
        <f>IF(Tabla19101113141233[[#This Row],[IGLL (4)]]&gt;0.33,"COMERCIO INTRAINDUSTRIAL","INDICIOS DE CMRCIO INT")</f>
        <v>COMERCIO INTRAINDUSTRIAL</v>
      </c>
      <c r="P70" s="2" t="str">
        <f>IF(Tabla19101113141233[[#This Row],[IGLL (5)]]&gt;0.33,"COMERCIO INTRAINDUSTRIAL","INDICIOS DE CMRCIO INT")</f>
        <v>COMERCIO INTRAINDUSTRIAL</v>
      </c>
      <c r="Q70" s="2" t="str">
        <f>IF(Tabla19101113141233[[#This Row],[IGLL (6)]]&gt;0.33,"COMERCIO INTRAINDUSTRIAL","INDICIOS DE CMRCIO INT")</f>
        <v>COMERCIO INTRAINDUSTRIAL</v>
      </c>
      <c r="R70" s="2" t="str">
        <f>IF(Tabla19101113141233[[#This Row],[IGLL (7)]]&gt;0.33,"COMERCIO INTRAINDUSTRIAL","INDICIOS DE CMRCIO INT")</f>
        <v>COMERCIO INTRAINDUSTRIAL</v>
      </c>
      <c r="S70" s="2" t="str">
        <f>IF(Tabla19101113141233[[#This Row],[IGLL (8)]]&gt;0.33,"COMERCIO INTRAINDUSTRIAL","INDICIOS DE CMRCIO INT")</f>
        <v>COMERCIO INTRAINDUSTRIAL</v>
      </c>
      <c r="T70" s="2" t="str">
        <f>IF(Tabla19101113141233[[#This Row],[IGLL (9)]]&gt;0.33,"COMERCIO INTRAINDUSTRIAL","INDICIOS DE CMRCIO INT")</f>
        <v>COMERCIO INTRAINDUSTRIAL</v>
      </c>
      <c r="U70" s="2" t="str">
        <f>IF(Tabla19101113141233[[#This Row],[IGLL (10)]]&gt;0.33,"COMERCIO INTRAINDUSTRIAL","INDICIOS DE CMRCIO INT")</f>
        <v>COMERCIO INTRAINDUSTRIAL</v>
      </c>
    </row>
    <row r="71" spans="1:41" x14ac:dyDescent="0.25">
      <c r="A71" s="26">
        <v>2011</v>
      </c>
      <c r="B71" s="93">
        <f>1-('Balanza c '!B18/'Apertura '!B125)</f>
        <v>2.8438361614039231E-2</v>
      </c>
      <c r="C71" s="93">
        <f>1-('Balanza c '!C18/'Apertura '!C125)</f>
        <v>1.3109352994718466</v>
      </c>
      <c r="D71" s="93">
        <f>1-('Balanza c '!D18/'Apertura '!D125)</f>
        <v>0.98608359563471337</v>
      </c>
      <c r="E71" s="93">
        <f>1-('Balanza c '!E18/'Apertura '!E125)</f>
        <v>1.0801315645112546</v>
      </c>
      <c r="F71" s="93">
        <f>1-('Balanza c '!F18/'Apertura '!F125)</f>
        <v>1.8661543747466789</v>
      </c>
      <c r="G71" s="93">
        <f>1-('Balanza c '!G18/'Apertura '!G125)</f>
        <v>1.9948109320625504</v>
      </c>
      <c r="H71" s="93">
        <f>1-('Balanza c '!H18/'Apertura '!H125)</f>
        <v>1.3007439184327991</v>
      </c>
      <c r="I71" s="93">
        <f>1-('Balanza c '!I18/'Apertura '!I125)</f>
        <v>1.9630658191971233</v>
      </c>
      <c r="J71" s="93">
        <f>1-('Balanza c '!J18/'Apertura '!J125)</f>
        <v>1.9444705273360348</v>
      </c>
      <c r="K71" s="93">
        <f>1-('Balanza c '!K18/'Apertura '!K125)</f>
        <v>1.9953470213764199</v>
      </c>
      <c r="L71" s="2" t="str">
        <f>IF(Tabla19101113141233[[#This Row],[IGLL (1)]]&gt;0.33,"COMERCIO INTRAINDUSTRIAL","INDICIOS DE CMRCIO INT")</f>
        <v>INDICIOS DE CMRCIO INT</v>
      </c>
      <c r="M71" s="2" t="str">
        <f>IF(Tabla19101113141233[[#This Row],[IGLL (2)]]&gt;0.33,"COMERCIO INTRAINDUSTRIAL","INDICIOS DE CMRCIO INT")</f>
        <v>COMERCIO INTRAINDUSTRIAL</v>
      </c>
      <c r="N71" s="2" t="str">
        <f>IF(Tabla19101113141233[[#This Row],[IGLL (3)]]&gt;0.33,"COMERCIO INTRAINDUSTRIAL","INDICIOS DE CMRCIO INT")</f>
        <v>COMERCIO INTRAINDUSTRIAL</v>
      </c>
      <c r="O71" s="2" t="str">
        <f>IF(Tabla19101113141233[[#This Row],[IGLL (4)]]&gt;0.33,"COMERCIO INTRAINDUSTRIAL","INDICIOS DE CMRCIO INT")</f>
        <v>COMERCIO INTRAINDUSTRIAL</v>
      </c>
      <c r="P71" s="2" t="str">
        <f>IF(Tabla19101113141233[[#This Row],[IGLL (5)]]&gt;0.33,"COMERCIO INTRAINDUSTRIAL","INDICIOS DE CMRCIO INT")</f>
        <v>COMERCIO INTRAINDUSTRIAL</v>
      </c>
      <c r="Q71" s="2" t="str">
        <f>IF(Tabla19101113141233[[#This Row],[IGLL (6)]]&gt;0.33,"COMERCIO INTRAINDUSTRIAL","INDICIOS DE CMRCIO INT")</f>
        <v>COMERCIO INTRAINDUSTRIAL</v>
      </c>
      <c r="R71" s="2" t="str">
        <f>IF(Tabla19101113141233[[#This Row],[IGLL (7)]]&gt;0.33,"COMERCIO INTRAINDUSTRIAL","INDICIOS DE CMRCIO INT")</f>
        <v>COMERCIO INTRAINDUSTRIAL</v>
      </c>
      <c r="S71" s="2" t="str">
        <f>IF(Tabla19101113141233[[#This Row],[IGLL (8)]]&gt;0.33,"COMERCIO INTRAINDUSTRIAL","INDICIOS DE CMRCIO INT")</f>
        <v>COMERCIO INTRAINDUSTRIAL</v>
      </c>
      <c r="T71" s="2" t="str">
        <f>IF(Tabla19101113141233[[#This Row],[IGLL (9)]]&gt;0.33,"COMERCIO INTRAINDUSTRIAL","INDICIOS DE CMRCIO INT")</f>
        <v>COMERCIO INTRAINDUSTRIAL</v>
      </c>
      <c r="U71" s="2" t="str">
        <f>IF(Tabla19101113141233[[#This Row],[IGLL (10)]]&gt;0.33,"COMERCIO INTRAINDUSTRIAL","INDICIOS DE CMRCIO INT")</f>
        <v>COMERCIO INTRAINDUSTRIAL</v>
      </c>
    </row>
    <row r="72" spans="1:41" x14ac:dyDescent="0.25">
      <c r="A72" s="26">
        <v>2012</v>
      </c>
      <c r="B72" s="93">
        <f>1-('Balanza c '!B19/'Apertura '!B126)</f>
        <v>3.0712078820761546E-2</v>
      </c>
      <c r="C72" s="93">
        <f>1-('Balanza c '!C19/'Apertura '!C126)</f>
        <v>1.4307159381302985</v>
      </c>
      <c r="D72" s="93">
        <f>1-('Balanza c '!D19/'Apertura '!D126)</f>
        <v>1.1243663292065682</v>
      </c>
      <c r="E72" s="93">
        <f>1-('Balanza c '!E19/'Apertura '!E126)</f>
        <v>1.1103500568257461</v>
      </c>
      <c r="F72" s="93">
        <f>1-('Balanza c '!F19/'Apertura '!F126)</f>
        <v>1.8824943989704523</v>
      </c>
      <c r="G72" s="93">
        <f>1-('Balanza c '!G19/'Apertura '!G126)</f>
        <v>1.9954634947377126</v>
      </c>
      <c r="H72" s="93">
        <f>1-('Balanza c '!H19/'Apertura '!H126)</f>
        <v>1.4019039177455106</v>
      </c>
      <c r="I72" s="93">
        <f>1-('Balanza c '!I19/'Apertura '!I126)</f>
        <v>1.9814908173034018</v>
      </c>
      <c r="J72" s="93">
        <f>1-('Balanza c '!J19/'Apertura '!J126)</f>
        <v>1.9309290433224504</v>
      </c>
      <c r="K72" s="93">
        <f>1-('Balanza c '!K19/'Apertura '!K126)</f>
        <v>1.9935219747219577</v>
      </c>
      <c r="L72" s="2" t="str">
        <f>IF(Tabla19101113141233[[#This Row],[IGLL (1)]]&gt;0.33,"COMERCIO INTRAINDUSTRIAL","INDICIOS DE CMRCIO INT")</f>
        <v>INDICIOS DE CMRCIO INT</v>
      </c>
      <c r="M72" s="2" t="str">
        <f>IF(Tabla19101113141233[[#This Row],[IGLL (2)]]&gt;0.33,"COMERCIO INTRAINDUSTRIAL","INDICIOS DE CMRCIO INT")</f>
        <v>COMERCIO INTRAINDUSTRIAL</v>
      </c>
      <c r="N72" s="2" t="str">
        <f>IF(Tabla19101113141233[[#This Row],[IGLL (3)]]&gt;0.33,"COMERCIO INTRAINDUSTRIAL","INDICIOS DE CMRCIO INT")</f>
        <v>COMERCIO INTRAINDUSTRIAL</v>
      </c>
      <c r="O72" s="2" t="str">
        <f>IF(Tabla19101113141233[[#This Row],[IGLL (4)]]&gt;0.33,"COMERCIO INTRAINDUSTRIAL","INDICIOS DE CMRCIO INT")</f>
        <v>COMERCIO INTRAINDUSTRIAL</v>
      </c>
      <c r="P72" s="2" t="str">
        <f>IF(Tabla19101113141233[[#This Row],[IGLL (5)]]&gt;0.33,"COMERCIO INTRAINDUSTRIAL","INDICIOS DE CMRCIO INT")</f>
        <v>COMERCIO INTRAINDUSTRIAL</v>
      </c>
      <c r="Q72" s="2" t="str">
        <f>IF(Tabla19101113141233[[#This Row],[IGLL (6)]]&gt;0.33,"COMERCIO INTRAINDUSTRIAL","INDICIOS DE CMRCIO INT")</f>
        <v>COMERCIO INTRAINDUSTRIAL</v>
      </c>
      <c r="R72" s="2" t="str">
        <f>IF(Tabla19101113141233[[#This Row],[IGLL (7)]]&gt;0.33,"COMERCIO INTRAINDUSTRIAL","INDICIOS DE CMRCIO INT")</f>
        <v>COMERCIO INTRAINDUSTRIAL</v>
      </c>
      <c r="S72" s="2" t="str">
        <f>IF(Tabla19101113141233[[#This Row],[IGLL (8)]]&gt;0.33,"COMERCIO INTRAINDUSTRIAL","INDICIOS DE CMRCIO INT")</f>
        <v>COMERCIO INTRAINDUSTRIAL</v>
      </c>
      <c r="T72" s="2" t="str">
        <f>IF(Tabla19101113141233[[#This Row],[IGLL (9)]]&gt;0.33,"COMERCIO INTRAINDUSTRIAL","INDICIOS DE CMRCIO INT")</f>
        <v>COMERCIO INTRAINDUSTRIAL</v>
      </c>
      <c r="U72" s="2" t="str">
        <f>IF(Tabla19101113141233[[#This Row],[IGLL (10)]]&gt;0.33,"COMERCIO INTRAINDUSTRIAL","INDICIOS DE CMRCIO INT")</f>
        <v>COMERCIO INTRAINDUSTRIAL</v>
      </c>
    </row>
    <row r="73" spans="1:41" x14ac:dyDescent="0.25">
      <c r="A73" s="26">
        <v>2013</v>
      </c>
      <c r="B73" s="93">
        <f>1-('Balanza c '!B20/'Apertura '!B127)</f>
        <v>3.2934970493279869E-2</v>
      </c>
      <c r="C73" s="93">
        <f>1-('Balanza c '!C20/'Apertura '!C127)</f>
        <v>1.4383385956425674</v>
      </c>
      <c r="D73" s="93">
        <f>1-('Balanza c '!D20/'Apertura '!D127)</f>
        <v>1.0405387388220453</v>
      </c>
      <c r="E73" s="93">
        <f>1-('Balanza c '!E20/'Apertura '!E127)</f>
        <v>1.1738580586710925</v>
      </c>
      <c r="F73" s="93">
        <f>1-('Balanza c '!F20/'Apertura '!F127)</f>
        <v>1.8615883059806011</v>
      </c>
      <c r="G73" s="93">
        <f>1-('Balanza c '!G20/'Apertura '!G127)</f>
        <v>1.9873880888362325</v>
      </c>
      <c r="H73" s="93">
        <f>1-('Balanza c '!H20/'Apertura '!H127)</f>
        <v>1.6356807271189142</v>
      </c>
      <c r="I73" s="93">
        <f>1-('Balanza c '!I20/'Apertura '!I127)</f>
        <v>1.9731143085663125</v>
      </c>
      <c r="J73" s="93">
        <f>1-('Balanza c '!J20/'Apertura '!J127)</f>
        <v>1.9334966553113797</v>
      </c>
      <c r="K73" s="93">
        <f>1-('Balanza c '!K20/'Apertura '!K127)</f>
        <v>1.9903301294762776</v>
      </c>
      <c r="L73" s="2" t="str">
        <f>IF(Tabla19101113141233[[#This Row],[IGLL (1)]]&gt;0.33,"COMERCIO INTRAINDUSTRIAL","INDICIOS DE CMRCIO INT")</f>
        <v>INDICIOS DE CMRCIO INT</v>
      </c>
      <c r="M73" s="2" t="str">
        <f>IF(Tabla19101113141233[[#This Row],[IGLL (2)]]&gt;0.33,"COMERCIO INTRAINDUSTRIAL","INDICIOS DE CMRCIO INT")</f>
        <v>COMERCIO INTRAINDUSTRIAL</v>
      </c>
      <c r="N73" s="2" t="str">
        <f>IF(Tabla19101113141233[[#This Row],[IGLL (3)]]&gt;0.33,"COMERCIO INTRAINDUSTRIAL","INDICIOS DE CMRCIO INT")</f>
        <v>COMERCIO INTRAINDUSTRIAL</v>
      </c>
      <c r="O73" s="2" t="str">
        <f>IF(Tabla19101113141233[[#This Row],[IGLL (4)]]&gt;0.33,"COMERCIO INTRAINDUSTRIAL","INDICIOS DE CMRCIO INT")</f>
        <v>COMERCIO INTRAINDUSTRIAL</v>
      </c>
      <c r="P73" s="2" t="str">
        <f>IF(Tabla19101113141233[[#This Row],[IGLL (5)]]&gt;0.33,"COMERCIO INTRAINDUSTRIAL","INDICIOS DE CMRCIO INT")</f>
        <v>COMERCIO INTRAINDUSTRIAL</v>
      </c>
      <c r="Q73" s="2" t="str">
        <f>IF(Tabla19101113141233[[#This Row],[IGLL (6)]]&gt;0.33,"COMERCIO INTRAINDUSTRIAL","INDICIOS DE CMRCIO INT")</f>
        <v>COMERCIO INTRAINDUSTRIAL</v>
      </c>
      <c r="R73" s="2" t="str">
        <f>IF(Tabla19101113141233[[#This Row],[IGLL (7)]]&gt;0.33,"COMERCIO INTRAINDUSTRIAL","INDICIOS DE CMRCIO INT")</f>
        <v>COMERCIO INTRAINDUSTRIAL</v>
      </c>
      <c r="S73" s="2" t="str">
        <f>IF(Tabla19101113141233[[#This Row],[IGLL (8)]]&gt;0.33,"COMERCIO INTRAINDUSTRIAL","INDICIOS DE CMRCIO INT")</f>
        <v>COMERCIO INTRAINDUSTRIAL</v>
      </c>
      <c r="T73" s="2" t="str">
        <f>IF(Tabla19101113141233[[#This Row],[IGLL (9)]]&gt;0.33,"COMERCIO INTRAINDUSTRIAL","INDICIOS DE CMRCIO INT")</f>
        <v>COMERCIO INTRAINDUSTRIAL</v>
      </c>
      <c r="U73" s="2" t="str">
        <f>IF(Tabla19101113141233[[#This Row],[IGLL (10)]]&gt;0.33,"COMERCIO INTRAINDUSTRIAL","INDICIOS DE CMRCIO INT")</f>
        <v>COMERCIO INTRAINDUSTRIAL</v>
      </c>
    </row>
    <row r="74" spans="1:41" x14ac:dyDescent="0.25">
      <c r="A74" s="26">
        <v>2014</v>
      </c>
      <c r="B74" s="93">
        <f>1-('Balanza c '!B21/'Apertura '!B128)</f>
        <v>4.0864585981117529E-2</v>
      </c>
      <c r="C74" s="93">
        <f>1-('Balanza c '!C21/'Apertura '!C128)</f>
        <v>1.3987324406898554</v>
      </c>
      <c r="D74" s="93">
        <f>1-('Balanza c '!D21/'Apertura '!D128)</f>
        <v>1.1294147111252995</v>
      </c>
      <c r="E74" s="93">
        <f>1-('Balanza c '!E21/'Apertura '!E128)</f>
        <v>1.074210352013383</v>
      </c>
      <c r="F74" s="93">
        <f>1-('Balanza c '!F21/'Apertura '!F128)</f>
        <v>1.8887580906634112</v>
      </c>
      <c r="G74" s="93">
        <f>1-('Balanza c '!G21/'Apertura '!G128)</f>
        <v>1.9862569412257058</v>
      </c>
      <c r="H74" s="93">
        <f>1-('Balanza c '!H21/'Apertura '!H128)</f>
        <v>1.7050905569549961</v>
      </c>
      <c r="I74" s="93">
        <f>1-('Balanza c '!I21/'Apertura '!I128)</f>
        <v>1.9665434803483908</v>
      </c>
      <c r="J74" s="93">
        <f>1-('Balanza c '!J21/'Apertura '!J128)</f>
        <v>1.9171195099072467</v>
      </c>
      <c r="K74" s="93">
        <f>1-('Balanza c '!K21/'Apertura '!K128)</f>
        <v>1.9921334549013614</v>
      </c>
      <c r="L74" s="2" t="str">
        <f>IF(Tabla19101113141233[[#This Row],[IGLL (1)]]&gt;0.33,"COMERCIO INTRAINDUSTRIAL","INDICIOS DE CMRCIO INT")</f>
        <v>INDICIOS DE CMRCIO INT</v>
      </c>
      <c r="M74" s="2" t="str">
        <f>IF(Tabla19101113141233[[#This Row],[IGLL (2)]]&gt;0.33,"COMERCIO INTRAINDUSTRIAL","INDICIOS DE CMRCIO INT")</f>
        <v>COMERCIO INTRAINDUSTRIAL</v>
      </c>
      <c r="N74" s="2" t="str">
        <f>IF(Tabla19101113141233[[#This Row],[IGLL (3)]]&gt;0.33,"COMERCIO INTRAINDUSTRIAL","INDICIOS DE CMRCIO INT")</f>
        <v>COMERCIO INTRAINDUSTRIAL</v>
      </c>
      <c r="O74" s="2" t="str">
        <f>IF(Tabla19101113141233[[#This Row],[IGLL (4)]]&gt;0.33,"COMERCIO INTRAINDUSTRIAL","INDICIOS DE CMRCIO INT")</f>
        <v>COMERCIO INTRAINDUSTRIAL</v>
      </c>
      <c r="P74" s="2" t="str">
        <f>IF(Tabla19101113141233[[#This Row],[IGLL (5)]]&gt;0.33,"COMERCIO INTRAINDUSTRIAL","INDICIOS DE CMRCIO INT")</f>
        <v>COMERCIO INTRAINDUSTRIAL</v>
      </c>
      <c r="Q74" s="2" t="str">
        <f>IF(Tabla19101113141233[[#This Row],[IGLL (6)]]&gt;0.33,"COMERCIO INTRAINDUSTRIAL","INDICIOS DE CMRCIO INT")</f>
        <v>COMERCIO INTRAINDUSTRIAL</v>
      </c>
      <c r="R74" s="2" t="str">
        <f>IF(Tabla19101113141233[[#This Row],[IGLL (7)]]&gt;0.33,"COMERCIO INTRAINDUSTRIAL","INDICIOS DE CMRCIO INT")</f>
        <v>COMERCIO INTRAINDUSTRIAL</v>
      </c>
      <c r="S74" s="2" t="str">
        <f>IF(Tabla19101113141233[[#This Row],[IGLL (8)]]&gt;0.33,"COMERCIO INTRAINDUSTRIAL","INDICIOS DE CMRCIO INT")</f>
        <v>COMERCIO INTRAINDUSTRIAL</v>
      </c>
      <c r="T74" s="2" t="str">
        <f>IF(Tabla19101113141233[[#This Row],[IGLL (9)]]&gt;0.33,"COMERCIO INTRAINDUSTRIAL","INDICIOS DE CMRCIO INT")</f>
        <v>COMERCIO INTRAINDUSTRIAL</v>
      </c>
      <c r="U74" s="2" t="str">
        <f>IF(Tabla19101113141233[[#This Row],[IGLL (10)]]&gt;0.33,"COMERCIO INTRAINDUSTRIAL","INDICIOS DE CMRCIO INT")</f>
        <v>COMERCIO INTRAINDUSTRIAL</v>
      </c>
    </row>
    <row r="75" spans="1:41" x14ac:dyDescent="0.25">
      <c r="A75" s="26">
        <v>2015</v>
      </c>
      <c r="B75" s="93">
        <f>1-('Balanza c '!B22/'Apertura '!B129)</f>
        <v>7.0408425087815862E-2</v>
      </c>
      <c r="C75" s="93">
        <f>1-('Balanza c '!C22/'Apertura '!C129)</f>
        <v>1.2710094344249476</v>
      </c>
      <c r="D75" s="93">
        <f>1-('Balanza c '!D22/'Apertura '!D129)</f>
        <v>1.1529567447262958</v>
      </c>
      <c r="E75" s="93">
        <f>1-('Balanza c '!E22/'Apertura '!E129)</f>
        <v>1.1318270379524442</v>
      </c>
      <c r="F75" s="93">
        <f>1-('Balanza c '!F22/'Apertura '!F129)</f>
        <v>1.8758013874799357</v>
      </c>
      <c r="G75" s="93">
        <f>1-('Balanza c '!G22/'Apertura '!G129)</f>
        <v>1.9961207226706685</v>
      </c>
      <c r="H75" s="93">
        <f>1-('Balanza c '!H22/'Apertura '!H129)</f>
        <v>1.782799750938725</v>
      </c>
      <c r="I75" s="93">
        <f>1-('Balanza c '!I22/'Apertura '!I129)</f>
        <v>1.9831524354134422</v>
      </c>
      <c r="J75" s="93">
        <f>1-('Balanza c '!J22/'Apertura '!J129)</f>
        <v>1.9250257357152032</v>
      </c>
      <c r="K75" s="93">
        <f>1-('Balanza c '!K22/'Apertura '!K129)</f>
        <v>1.9914128331410206</v>
      </c>
      <c r="L75" s="2" t="str">
        <f>IF(Tabla19101113141233[[#This Row],[IGLL (1)]]&gt;0.33,"COMERCIO INTRAINDUSTRIAL","INDICIOS DE CMRCIO INT")</f>
        <v>INDICIOS DE CMRCIO INT</v>
      </c>
      <c r="M75" s="2" t="str">
        <f>IF(Tabla19101113141233[[#This Row],[IGLL (2)]]&gt;0.33,"COMERCIO INTRAINDUSTRIAL","INDICIOS DE CMRCIO INT")</f>
        <v>COMERCIO INTRAINDUSTRIAL</v>
      </c>
      <c r="N75" s="2" t="str">
        <f>IF(Tabla19101113141233[[#This Row],[IGLL (3)]]&gt;0.33,"COMERCIO INTRAINDUSTRIAL","INDICIOS DE CMRCIO INT")</f>
        <v>COMERCIO INTRAINDUSTRIAL</v>
      </c>
      <c r="O75" s="2" t="str">
        <f>IF(Tabla19101113141233[[#This Row],[IGLL (4)]]&gt;0.33,"COMERCIO INTRAINDUSTRIAL","INDICIOS DE CMRCIO INT")</f>
        <v>COMERCIO INTRAINDUSTRIAL</v>
      </c>
      <c r="P75" s="2" t="str">
        <f>IF(Tabla19101113141233[[#This Row],[IGLL (5)]]&gt;0.33,"COMERCIO INTRAINDUSTRIAL","INDICIOS DE CMRCIO INT")</f>
        <v>COMERCIO INTRAINDUSTRIAL</v>
      </c>
      <c r="Q75" s="2" t="str">
        <f>IF(Tabla19101113141233[[#This Row],[IGLL (6)]]&gt;0.33,"COMERCIO INTRAINDUSTRIAL","INDICIOS DE CMRCIO INT")</f>
        <v>COMERCIO INTRAINDUSTRIAL</v>
      </c>
      <c r="R75" s="2" t="str">
        <f>IF(Tabla19101113141233[[#This Row],[IGLL (7)]]&gt;0.33,"COMERCIO INTRAINDUSTRIAL","INDICIOS DE CMRCIO INT")</f>
        <v>COMERCIO INTRAINDUSTRIAL</v>
      </c>
      <c r="S75" s="2" t="str">
        <f>IF(Tabla19101113141233[[#This Row],[IGLL (8)]]&gt;0.33,"COMERCIO INTRAINDUSTRIAL","INDICIOS DE CMRCIO INT")</f>
        <v>COMERCIO INTRAINDUSTRIAL</v>
      </c>
      <c r="T75" s="2" t="str">
        <f>IF(Tabla19101113141233[[#This Row],[IGLL (9)]]&gt;0.33,"COMERCIO INTRAINDUSTRIAL","INDICIOS DE CMRCIO INT")</f>
        <v>COMERCIO INTRAINDUSTRIAL</v>
      </c>
      <c r="U75" s="2" t="str">
        <f>IF(Tabla19101113141233[[#This Row],[IGLL (10)]]&gt;0.33,"COMERCIO INTRAINDUSTRIAL","INDICIOS DE CMRCIO INT")</f>
        <v>COMERCIO INTRAINDUSTRIAL</v>
      </c>
    </row>
    <row r="76" spans="1:41" x14ac:dyDescent="0.25">
      <c r="A76" t="s">
        <v>36</v>
      </c>
    </row>
    <row r="77" spans="1:41" x14ac:dyDescent="0.25">
      <c r="Q77" t="s">
        <v>238</v>
      </c>
    </row>
  </sheetData>
  <mergeCells count="3">
    <mergeCell ref="A3:U3"/>
    <mergeCell ref="A28:U28"/>
    <mergeCell ref="A53:U53"/>
  </mergeCells>
  <conditionalFormatting sqref="F26">
    <cfRule type="cellIs" dxfId="3" priority="5" operator="lessThan">
      <formula>0</formula>
    </cfRule>
  </conditionalFormatting>
  <conditionalFormatting sqref="M5:N8 P5:U25 M18:N25 M9:M17">
    <cfRule type="cellIs" dxfId="2" priority="4" operator="lessThan">
      <formula>0</formula>
    </cfRule>
  </conditionalFormatting>
  <conditionalFormatting sqref="B30:K50">
    <cfRule type="cellIs" dxfId="1" priority="2" operator="between">
      <formula>-0.33</formula>
      <formula>-2</formula>
    </cfRule>
  </conditionalFormatting>
  <conditionalFormatting sqref="L5:U25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opLeftCell="D1" workbookViewId="0">
      <selection sqref="A1:K22"/>
    </sheetView>
  </sheetViews>
  <sheetFormatPr baseColWidth="10" defaultRowHeight="15" x14ac:dyDescent="0.25"/>
  <cols>
    <col min="3" max="3" width="18.28515625" customWidth="1"/>
    <col min="4" max="4" width="17.85546875" customWidth="1"/>
    <col min="5" max="5" width="19.7109375" customWidth="1"/>
    <col min="6" max="6" width="20.28515625" customWidth="1"/>
    <col min="7" max="7" width="21.28515625" customWidth="1"/>
    <col min="8" max="8" width="19.28515625" customWidth="1"/>
    <col min="9" max="9" width="21.140625" customWidth="1"/>
    <col min="10" max="10" width="22" customWidth="1"/>
    <col min="11" max="11" width="17.28515625" customWidth="1"/>
  </cols>
  <sheetData>
    <row r="1" spans="1:21" ht="102.75" thickBot="1" x14ac:dyDescent="0.3">
      <c r="A1" s="118" t="s">
        <v>195</v>
      </c>
      <c r="B1" s="126" t="s">
        <v>128</v>
      </c>
      <c r="C1" s="126" t="s">
        <v>129</v>
      </c>
      <c r="D1" s="126" t="s">
        <v>130</v>
      </c>
      <c r="E1" s="126" t="s">
        <v>131</v>
      </c>
      <c r="F1" s="126" t="s">
        <v>132</v>
      </c>
      <c r="G1" s="126" t="s">
        <v>133</v>
      </c>
      <c r="H1" s="126" t="s">
        <v>134</v>
      </c>
      <c r="I1" s="126" t="s">
        <v>135</v>
      </c>
      <c r="J1" s="126" t="s">
        <v>136</v>
      </c>
      <c r="K1" s="126" t="s">
        <v>137</v>
      </c>
    </row>
    <row r="2" spans="1:21" x14ac:dyDescent="0.25">
      <c r="A2" s="44">
        <v>1995</v>
      </c>
      <c r="B2" s="44">
        <v>701470850.77100003</v>
      </c>
      <c r="C2" s="44">
        <v>412935145.13599998</v>
      </c>
      <c r="D2" s="44">
        <v>379097119.90700001</v>
      </c>
      <c r="E2" s="44">
        <v>376258990.69499999</v>
      </c>
      <c r="F2" s="44">
        <v>466950762.99599999</v>
      </c>
      <c r="G2" s="44">
        <v>428665409.88599998</v>
      </c>
      <c r="H2" s="44">
        <v>398968974.96899998</v>
      </c>
      <c r="I2" s="44">
        <v>782314415.56200004</v>
      </c>
      <c r="J2" s="44">
        <v>729927035.39600003</v>
      </c>
      <c r="K2" s="44">
        <v>221697913.01300001</v>
      </c>
      <c r="L2" s="85"/>
      <c r="M2" s="85"/>
      <c r="N2" s="85"/>
      <c r="O2" s="85"/>
      <c r="P2" s="85"/>
      <c r="Q2" s="85"/>
      <c r="R2" s="85"/>
      <c r="S2" s="85"/>
      <c r="T2" s="85"/>
      <c r="U2" s="85"/>
    </row>
    <row r="3" spans="1:21" x14ac:dyDescent="0.25">
      <c r="A3" s="45">
        <v>1996</v>
      </c>
      <c r="B3" s="44">
        <v>772757894.02600002</v>
      </c>
      <c r="C3" s="44">
        <v>408316184.84500003</v>
      </c>
      <c r="D3" s="44">
        <v>404135883</v>
      </c>
      <c r="E3" s="44">
        <v>391528279.16299999</v>
      </c>
      <c r="F3" s="44">
        <v>472347996.14600003</v>
      </c>
      <c r="G3" s="44">
        <v>452602459.48299998</v>
      </c>
      <c r="H3" s="44">
        <v>397643347.97100002</v>
      </c>
      <c r="I3" s="44">
        <v>821649413.21599996</v>
      </c>
      <c r="J3" s="44">
        <v>768547019.68599999</v>
      </c>
      <c r="K3" s="44">
        <v>240986269.33500001</v>
      </c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1" x14ac:dyDescent="0.25">
      <c r="A4" s="44">
        <v>1997</v>
      </c>
      <c r="B4" s="44">
        <v>776286583.27400005</v>
      </c>
      <c r="C4" s="44">
        <v>405576103.70999998</v>
      </c>
      <c r="D4" s="44">
        <v>415466608.861</v>
      </c>
      <c r="E4" s="44">
        <v>415679419.56400001</v>
      </c>
      <c r="F4" s="44">
        <v>488557025.02100003</v>
      </c>
      <c r="G4" s="44">
        <v>477026752.56199998</v>
      </c>
      <c r="H4" s="44">
        <v>409868131.73299998</v>
      </c>
      <c r="I4" s="44">
        <v>837248118.86000001</v>
      </c>
      <c r="J4" s="44">
        <v>842204256.255</v>
      </c>
      <c r="K4" s="44">
        <v>267319117.63100001</v>
      </c>
      <c r="L4" s="85"/>
      <c r="M4" s="85"/>
      <c r="N4" s="85"/>
      <c r="O4" s="85"/>
      <c r="P4" s="85"/>
      <c r="Q4" s="85"/>
      <c r="R4" s="85"/>
      <c r="S4" s="85"/>
      <c r="T4" s="85"/>
      <c r="U4" s="85"/>
    </row>
    <row r="5" spans="1:21" x14ac:dyDescent="0.25">
      <c r="A5" s="45">
        <v>1998</v>
      </c>
      <c r="B5" s="44">
        <v>656653479.55799997</v>
      </c>
      <c r="C5" s="44">
        <v>398388036.00999999</v>
      </c>
      <c r="D5" s="44">
        <v>376748958.86400002</v>
      </c>
      <c r="E5" s="44">
        <v>406119009.80299997</v>
      </c>
      <c r="F5" s="44">
        <v>493935815.352</v>
      </c>
      <c r="G5" s="44">
        <v>500952381.40499997</v>
      </c>
      <c r="H5" s="44">
        <v>400275790.13599998</v>
      </c>
      <c r="I5" s="44">
        <v>851657355.50699997</v>
      </c>
      <c r="J5" s="44">
        <v>845657577.43400002</v>
      </c>
      <c r="K5" s="44">
        <v>300306755.93599999</v>
      </c>
      <c r="L5" s="85"/>
      <c r="M5" s="85"/>
      <c r="N5" s="85"/>
      <c r="O5" s="85"/>
      <c r="P5" s="85"/>
      <c r="Q5" s="85"/>
      <c r="R5" s="85"/>
      <c r="S5" s="85"/>
      <c r="T5" s="85"/>
      <c r="U5" s="85"/>
    </row>
    <row r="6" spans="1:21" x14ac:dyDescent="0.25">
      <c r="A6" s="44">
        <v>1999</v>
      </c>
      <c r="B6" s="44">
        <v>707430716.69099998</v>
      </c>
      <c r="C6" s="44">
        <v>394585467.43000001</v>
      </c>
      <c r="D6" s="44">
        <v>405785427.03799999</v>
      </c>
      <c r="E6" s="44">
        <v>405121614.51599997</v>
      </c>
      <c r="F6" s="44">
        <v>496165080.63700002</v>
      </c>
      <c r="G6" s="44">
        <v>520808145.26999998</v>
      </c>
      <c r="H6" s="44">
        <v>394510805.76800001</v>
      </c>
      <c r="I6" s="44">
        <v>856151071.41400003</v>
      </c>
      <c r="J6" s="44">
        <v>937573678.13399994</v>
      </c>
      <c r="K6" s="44">
        <v>316502492.22000003</v>
      </c>
      <c r="L6" s="85"/>
      <c r="M6" s="85"/>
      <c r="N6" s="85"/>
      <c r="O6" s="85"/>
      <c r="P6" s="85"/>
      <c r="Q6" s="85"/>
      <c r="R6" s="85"/>
      <c r="S6" s="85"/>
      <c r="T6" s="85"/>
      <c r="U6" s="85"/>
    </row>
    <row r="7" spans="1:21" x14ac:dyDescent="0.25">
      <c r="A7" s="45">
        <v>2000</v>
      </c>
      <c r="B7" s="44">
        <v>896618900.08899999</v>
      </c>
      <c r="C7" s="44">
        <v>393912215.13999999</v>
      </c>
      <c r="D7" s="44">
        <v>497840847.43599999</v>
      </c>
      <c r="E7" s="44">
        <v>427888929.83999997</v>
      </c>
      <c r="F7" s="44">
        <v>525951421.83399999</v>
      </c>
      <c r="G7" s="44">
        <v>541761424.47000003</v>
      </c>
      <c r="H7" s="44">
        <v>419550968.19400001</v>
      </c>
      <c r="I7" s="44">
        <v>917615526.40799999</v>
      </c>
      <c r="J7" s="44">
        <v>1129286881.3139999</v>
      </c>
      <c r="K7" s="44">
        <v>321994303.16600001</v>
      </c>
      <c r="L7" s="85"/>
      <c r="M7" s="85"/>
      <c r="N7" s="85"/>
      <c r="O7" s="85"/>
      <c r="P7" s="85"/>
      <c r="Q7" s="85"/>
      <c r="R7" s="85"/>
      <c r="S7" s="85"/>
      <c r="T7" s="85"/>
      <c r="U7" s="85"/>
    </row>
    <row r="8" spans="1:21" x14ac:dyDescent="0.25">
      <c r="A8" s="44">
        <v>2001</v>
      </c>
      <c r="B8" s="44">
        <v>853605595.36300004</v>
      </c>
      <c r="C8" s="44">
        <v>389279306.66799998</v>
      </c>
      <c r="D8" s="44">
        <v>469095518.68599999</v>
      </c>
      <c r="E8" s="44">
        <v>422007716.84200001</v>
      </c>
      <c r="F8" s="44">
        <v>512567735.92900002</v>
      </c>
      <c r="G8" s="44">
        <v>538663631.69000006</v>
      </c>
      <c r="H8" s="44">
        <v>410601675.26200002</v>
      </c>
      <c r="I8" s="44">
        <v>904464053.95299995</v>
      </c>
      <c r="J8" s="44">
        <v>1000821316.101</v>
      </c>
      <c r="K8" s="44">
        <v>349960101.43000001</v>
      </c>
      <c r="L8" s="85"/>
      <c r="M8" s="85"/>
      <c r="N8" s="85"/>
      <c r="O8" s="85"/>
      <c r="P8" s="85"/>
      <c r="Q8" s="85"/>
      <c r="R8" s="85"/>
      <c r="S8" s="85"/>
      <c r="T8" s="85"/>
      <c r="U8" s="85"/>
    </row>
    <row r="9" spans="1:21" x14ac:dyDescent="0.25">
      <c r="A9" s="45">
        <v>2002</v>
      </c>
      <c r="B9" s="44">
        <v>874962141.31099999</v>
      </c>
      <c r="C9" s="44">
        <v>421589941.36400002</v>
      </c>
      <c r="D9" s="44">
        <v>495400819.58200002</v>
      </c>
      <c r="E9" s="44">
        <v>439775541.69099998</v>
      </c>
      <c r="F9" s="44">
        <v>545203866.81700003</v>
      </c>
      <c r="G9" s="44">
        <v>595450895.11099994</v>
      </c>
      <c r="H9" s="44">
        <v>440324482.70700002</v>
      </c>
      <c r="I9" s="44">
        <v>938051689.78900003</v>
      </c>
      <c r="J9" s="44">
        <v>1021165482.2920001</v>
      </c>
      <c r="K9" s="44">
        <v>385951911.98299998</v>
      </c>
      <c r="L9" s="85"/>
      <c r="M9" s="85"/>
      <c r="N9" s="85"/>
      <c r="O9" s="85"/>
      <c r="P9" s="85"/>
      <c r="Q9" s="85"/>
      <c r="R9" s="85"/>
      <c r="S9" s="85"/>
      <c r="T9" s="85"/>
      <c r="U9" s="85"/>
    </row>
    <row r="10" spans="1:21" x14ac:dyDescent="0.25">
      <c r="A10" s="44">
        <v>2003</v>
      </c>
      <c r="B10" s="44">
        <v>1045963903.344</v>
      </c>
      <c r="C10" s="44">
        <v>487202811.44300002</v>
      </c>
      <c r="D10" s="44">
        <v>592973537.86899996</v>
      </c>
      <c r="E10" s="44">
        <v>495146767.37900001</v>
      </c>
      <c r="F10" s="44">
        <v>636362298.01400006</v>
      </c>
      <c r="G10" s="44">
        <v>688452703.48800004</v>
      </c>
      <c r="H10" s="44">
        <v>522975592.52200001</v>
      </c>
      <c r="I10" s="44">
        <v>1089677574.3310001</v>
      </c>
      <c r="J10" s="44">
        <v>1150659394.079</v>
      </c>
      <c r="K10" s="44">
        <v>437828808.09200001</v>
      </c>
      <c r="L10" s="85"/>
      <c r="M10" s="85"/>
      <c r="N10" s="85"/>
      <c r="O10" s="85"/>
      <c r="P10" s="85"/>
      <c r="Q10" s="85"/>
      <c r="R10" s="85"/>
      <c r="S10" s="85"/>
      <c r="T10" s="85"/>
      <c r="U10" s="85"/>
    </row>
    <row r="11" spans="1:21" x14ac:dyDescent="0.25">
      <c r="A11" s="45">
        <v>2004</v>
      </c>
      <c r="B11" s="44">
        <v>1326251906.273</v>
      </c>
      <c r="C11" s="44">
        <v>570229586.15600002</v>
      </c>
      <c r="D11" s="44">
        <v>786544206.82299995</v>
      </c>
      <c r="E11" s="44">
        <v>557067735.99800003</v>
      </c>
      <c r="F11" s="44">
        <v>787484029.29700005</v>
      </c>
      <c r="G11" s="44">
        <v>810203871.28699994</v>
      </c>
      <c r="H11" s="44">
        <v>662703157.74399996</v>
      </c>
      <c r="I11" s="44">
        <v>1329058494.3039999</v>
      </c>
      <c r="J11" s="44">
        <v>1397404631.6730001</v>
      </c>
      <c r="K11" s="44">
        <v>532325592.58600003</v>
      </c>
      <c r="L11" s="85"/>
      <c r="M11" s="85"/>
      <c r="N11" s="85"/>
      <c r="O11" s="85"/>
      <c r="P11" s="85"/>
      <c r="Q11" s="85"/>
      <c r="R11" s="85"/>
      <c r="S11" s="85"/>
      <c r="T11" s="85"/>
      <c r="U11" s="85"/>
    </row>
    <row r="12" spans="1:21" x14ac:dyDescent="0.25">
      <c r="A12" s="45">
        <v>2005</v>
      </c>
      <c r="B12" s="44">
        <v>1685124772.0680001</v>
      </c>
      <c r="C12" s="44">
        <v>616443299.24699998</v>
      </c>
      <c r="D12" s="44">
        <v>1001756544.883</v>
      </c>
      <c r="E12" s="44">
        <v>595643662.25800002</v>
      </c>
      <c r="F12" s="44">
        <v>883582356.11899996</v>
      </c>
      <c r="G12" s="44">
        <v>876996526.15699995</v>
      </c>
      <c r="H12" s="44">
        <v>756574457.73300004</v>
      </c>
      <c r="I12" s="44">
        <v>1473753149.5650001</v>
      </c>
      <c r="J12" s="44">
        <v>1556882337.2179999</v>
      </c>
      <c r="K12" s="44">
        <v>587589419.54700005</v>
      </c>
      <c r="L12" s="85"/>
      <c r="M12" s="85"/>
      <c r="N12" s="85"/>
      <c r="O12" s="85"/>
      <c r="P12" s="85"/>
      <c r="Q12" s="85"/>
      <c r="R12" s="85"/>
      <c r="S12" s="85"/>
      <c r="T12" s="85"/>
      <c r="U12" s="85"/>
    </row>
    <row r="13" spans="1:21" x14ac:dyDescent="0.25">
      <c r="A13" s="44">
        <v>2006</v>
      </c>
      <c r="B13" s="44">
        <v>2070943721.8469999</v>
      </c>
      <c r="C13" s="44">
        <v>689529923.74600005</v>
      </c>
      <c r="D13" s="44">
        <v>1187366593.5969999</v>
      </c>
      <c r="E13" s="44">
        <v>655315987.54200006</v>
      </c>
      <c r="F13" s="44">
        <v>1011130196.369</v>
      </c>
      <c r="G13" s="44">
        <v>973347453.99800003</v>
      </c>
      <c r="H13" s="44">
        <v>852240519.45299995</v>
      </c>
      <c r="I13" s="44">
        <v>1681445440.23</v>
      </c>
      <c r="J13" s="44">
        <v>1805066037.381</v>
      </c>
      <c r="K13" s="44">
        <v>690018012.04200006</v>
      </c>
    </row>
    <row r="14" spans="1:21" x14ac:dyDescent="0.25">
      <c r="A14" s="45">
        <v>2007</v>
      </c>
      <c r="B14" s="44">
        <v>2387674956.6290002</v>
      </c>
      <c r="C14" s="44">
        <v>806108556.63300002</v>
      </c>
      <c r="D14" s="44">
        <v>1403085783.9230001</v>
      </c>
      <c r="E14" s="44">
        <v>727220497.005</v>
      </c>
      <c r="F14" s="44">
        <v>1212652499.3369999</v>
      </c>
      <c r="G14" s="44">
        <v>1134412158.0710001</v>
      </c>
      <c r="H14" s="44">
        <v>1015511435.625</v>
      </c>
      <c r="I14" s="44">
        <v>1976719777.2049999</v>
      </c>
      <c r="J14" s="44">
        <v>1908605143.6500001</v>
      </c>
      <c r="K14" s="44">
        <v>796178684.227</v>
      </c>
    </row>
    <row r="15" spans="1:21" x14ac:dyDescent="0.25">
      <c r="A15" s="44">
        <v>2008</v>
      </c>
      <c r="B15" s="44">
        <v>3099625709.1040001</v>
      </c>
      <c r="C15" s="44">
        <v>899956507.40199995</v>
      </c>
      <c r="D15" s="44">
        <v>1761453830.816</v>
      </c>
      <c r="E15" s="44">
        <v>766973800.89100003</v>
      </c>
      <c r="F15" s="44">
        <v>1371813517.7130001</v>
      </c>
      <c r="G15" s="44">
        <v>1181848539.973</v>
      </c>
      <c r="H15" s="44">
        <v>1188498115.3180001</v>
      </c>
      <c r="I15" s="44">
        <v>2219605982.2080002</v>
      </c>
      <c r="J15" s="44">
        <v>1994234871.984</v>
      </c>
      <c r="K15" s="44">
        <v>879781514.01800001</v>
      </c>
    </row>
    <row r="16" spans="1:21" x14ac:dyDescent="0.25">
      <c r="A16" s="45">
        <v>2009</v>
      </c>
      <c r="B16" s="44">
        <v>2147272104.9990001</v>
      </c>
      <c r="C16" s="44">
        <v>762778083.80900002</v>
      </c>
      <c r="D16" s="44">
        <v>1245378191.1889999</v>
      </c>
      <c r="E16" s="44">
        <v>661434926.24300003</v>
      </c>
      <c r="F16" s="44">
        <v>1039910696.999</v>
      </c>
      <c r="G16" s="44">
        <v>810738932.96000004</v>
      </c>
      <c r="H16" s="44">
        <v>881878142.26699996</v>
      </c>
      <c r="I16" s="44">
        <v>1735203502.0639999</v>
      </c>
      <c r="J16" s="44">
        <v>1699904575.1389999</v>
      </c>
      <c r="K16" s="44">
        <v>788636037.10800004</v>
      </c>
    </row>
    <row r="17" spans="1:11" x14ac:dyDescent="0.25">
      <c r="A17" s="44">
        <v>2010</v>
      </c>
      <c r="B17" s="44">
        <v>2715946797.0370002</v>
      </c>
      <c r="C17" s="44">
        <v>885396736.51300001</v>
      </c>
      <c r="D17" s="44">
        <v>1685101986.931</v>
      </c>
      <c r="E17" s="44">
        <v>762764522.09200001</v>
      </c>
      <c r="F17" s="44">
        <v>1221045149.3940001</v>
      </c>
      <c r="G17" s="44">
        <v>1038805824.92</v>
      </c>
      <c r="H17" s="44">
        <v>1093359578.391</v>
      </c>
      <c r="I17" s="44">
        <v>2061500794.7550001</v>
      </c>
      <c r="J17" s="44">
        <v>2087873840.0699999</v>
      </c>
      <c r="K17" s="44">
        <v>876720480.82599998</v>
      </c>
    </row>
    <row r="18" spans="1:11" x14ac:dyDescent="0.25">
      <c r="A18" s="45">
        <v>2011</v>
      </c>
      <c r="B18" s="44">
        <v>3576048091.1900001</v>
      </c>
      <c r="C18" s="44">
        <v>1065754428.876</v>
      </c>
      <c r="D18" s="44">
        <v>2209811996.7199998</v>
      </c>
      <c r="E18" s="44">
        <v>895577813.35399997</v>
      </c>
      <c r="F18" s="44">
        <v>1449677876.826</v>
      </c>
      <c r="G18" s="44">
        <v>1220853878.6760001</v>
      </c>
      <c r="H18" s="44">
        <v>1329405070.8039999</v>
      </c>
      <c r="I18" s="44">
        <v>2416359149.4770002</v>
      </c>
      <c r="J18" s="44">
        <v>2238556521.3930001</v>
      </c>
      <c r="K18" s="44">
        <v>968387219.85500002</v>
      </c>
    </row>
    <row r="19" spans="1:11" x14ac:dyDescent="0.25">
      <c r="A19" s="44">
        <v>2012</v>
      </c>
      <c r="B19" s="44">
        <v>3615849560.619</v>
      </c>
      <c r="C19" s="44">
        <v>1044593331.568</v>
      </c>
      <c r="D19" s="44">
        <v>2189797389.757</v>
      </c>
      <c r="E19" s="44">
        <v>884942004.10800004</v>
      </c>
      <c r="F19" s="44">
        <v>1469934376.4590001</v>
      </c>
      <c r="G19" s="44">
        <v>1247066366.6489999</v>
      </c>
      <c r="H19" s="44">
        <v>1296545701.0829999</v>
      </c>
      <c r="I19" s="44">
        <v>2401125711.6199999</v>
      </c>
      <c r="J19" s="44">
        <v>2273280931.4499998</v>
      </c>
      <c r="K19" s="44">
        <v>997567280.38600004</v>
      </c>
    </row>
    <row r="20" spans="1:11" x14ac:dyDescent="0.25">
      <c r="A20" s="45">
        <v>2013</v>
      </c>
      <c r="B20" s="44">
        <v>3582548241.053</v>
      </c>
      <c r="C20" s="44">
        <v>1085398166.868</v>
      </c>
      <c r="D20" s="44">
        <v>2251110778.5599999</v>
      </c>
      <c r="E20" s="44">
        <v>965558622.84599996</v>
      </c>
      <c r="F20" s="44">
        <v>1495167016.0350001</v>
      </c>
      <c r="G20" s="44">
        <v>1291573818.8610001</v>
      </c>
      <c r="H20" s="44">
        <v>1305401336.2690001</v>
      </c>
      <c r="I20" s="44">
        <v>2456610881.0190001</v>
      </c>
      <c r="J20" s="44">
        <v>2392062915.0609999</v>
      </c>
      <c r="K20" s="44">
        <v>1031511298.564</v>
      </c>
    </row>
    <row r="21" spans="1:11" x14ac:dyDescent="0.25">
      <c r="A21" s="44">
        <v>2014</v>
      </c>
      <c r="B21" s="44">
        <v>3442249906.2179999</v>
      </c>
      <c r="C21" s="44">
        <v>1097860698.934</v>
      </c>
      <c r="D21" s="44">
        <v>2164757553.1999998</v>
      </c>
      <c r="E21" s="44">
        <v>1011542660.061</v>
      </c>
      <c r="F21" s="44">
        <v>1579848987.098</v>
      </c>
      <c r="G21" s="44">
        <v>1339276761.3469999</v>
      </c>
      <c r="H21" s="44">
        <v>1332552900.8150001</v>
      </c>
      <c r="I21" s="44">
        <v>2524070677.7680001</v>
      </c>
      <c r="J21" s="44">
        <v>2459467985.052</v>
      </c>
      <c r="K21" s="44">
        <v>1076278545.365</v>
      </c>
    </row>
    <row r="22" spans="1:11" x14ac:dyDescent="0.25">
      <c r="A22" s="45">
        <v>2015</v>
      </c>
      <c r="B22" s="44">
        <v>2428571894.967</v>
      </c>
      <c r="C22" s="44">
        <v>988439814.29700005</v>
      </c>
      <c r="D22" s="44">
        <v>1633328040.651</v>
      </c>
      <c r="E22" s="44">
        <v>953111061.83399999</v>
      </c>
      <c r="F22" s="44">
        <v>1440998906.0910001</v>
      </c>
      <c r="G22" s="44">
        <v>1273179609.5309999</v>
      </c>
      <c r="H22" s="44">
        <v>1171728644.5869999</v>
      </c>
      <c r="I22" s="44">
        <v>2366661367.3930001</v>
      </c>
      <c r="J22" s="44">
        <v>2374953336.3629999</v>
      </c>
      <c r="K22" s="44">
        <v>1062289653.885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D1" workbookViewId="0">
      <selection sqref="A1:K22"/>
    </sheetView>
  </sheetViews>
  <sheetFormatPr baseColWidth="10" defaultRowHeight="15" x14ac:dyDescent="0.25"/>
  <cols>
    <col min="3" max="3" width="17.85546875" customWidth="1"/>
    <col min="4" max="4" width="16.85546875" customWidth="1"/>
    <col min="5" max="5" width="21" customWidth="1"/>
    <col min="6" max="6" width="20" customWidth="1"/>
    <col min="7" max="7" width="21" customWidth="1"/>
    <col min="8" max="8" width="20.28515625" customWidth="1"/>
    <col min="9" max="9" width="21.140625" customWidth="1"/>
    <col min="10" max="10" width="20.85546875" customWidth="1"/>
    <col min="11" max="11" width="17" customWidth="1"/>
  </cols>
  <sheetData>
    <row r="1" spans="1:11" ht="102.75" thickBot="1" x14ac:dyDescent="0.3">
      <c r="A1" s="118" t="s">
        <v>195</v>
      </c>
      <c r="B1" s="126" t="s">
        <v>128</v>
      </c>
      <c r="C1" s="126" t="s">
        <v>129</v>
      </c>
      <c r="D1" s="126" t="s">
        <v>130</v>
      </c>
      <c r="E1" s="126" t="s">
        <v>131</v>
      </c>
      <c r="F1" s="126" t="s">
        <v>132</v>
      </c>
      <c r="G1" s="126" t="s">
        <v>133</v>
      </c>
      <c r="H1" s="126" t="s">
        <v>134</v>
      </c>
      <c r="I1" s="126" t="s">
        <v>135</v>
      </c>
      <c r="J1" s="126" t="s">
        <v>136</v>
      </c>
      <c r="K1" s="126" t="s">
        <v>137</v>
      </c>
    </row>
    <row r="2" spans="1:11" x14ac:dyDescent="0.25">
      <c r="A2" s="44">
        <v>1995</v>
      </c>
      <c r="B2" s="44">
        <v>1390486.308</v>
      </c>
      <c r="C2" s="44">
        <v>993041.74199999997</v>
      </c>
      <c r="D2" s="44">
        <v>1551092.7649999999</v>
      </c>
      <c r="E2" s="44">
        <v>456005.41899999999</v>
      </c>
      <c r="F2" s="44">
        <v>1122741.2919999999</v>
      </c>
      <c r="G2" s="44">
        <v>1105025.952</v>
      </c>
      <c r="H2" s="44">
        <v>1804016.54</v>
      </c>
      <c r="I2" s="44">
        <v>2352359.6800000002</v>
      </c>
      <c r="J2" s="44">
        <v>1644233.659</v>
      </c>
      <c r="K2" s="44">
        <v>711666.15899999999</v>
      </c>
    </row>
    <row r="3" spans="1:11" x14ac:dyDescent="0.25">
      <c r="A3" s="45">
        <v>1996</v>
      </c>
      <c r="B3" s="44">
        <v>1707649.165</v>
      </c>
      <c r="C3" s="44">
        <v>1002347.824</v>
      </c>
      <c r="D3" s="44">
        <v>1488802.89</v>
      </c>
      <c r="E3" s="44">
        <v>450122.68900000001</v>
      </c>
      <c r="F3" s="44">
        <v>1144732.909</v>
      </c>
      <c r="G3" s="44">
        <v>918046.147</v>
      </c>
      <c r="H3" s="44">
        <v>1649253.26</v>
      </c>
      <c r="I3" s="44">
        <v>2499406.9010000001</v>
      </c>
      <c r="J3" s="44">
        <v>1648982.28</v>
      </c>
      <c r="K3" s="44">
        <v>769555.95499999996</v>
      </c>
    </row>
    <row r="4" spans="1:11" x14ac:dyDescent="0.25">
      <c r="A4" s="44">
        <v>1997</v>
      </c>
      <c r="B4" s="44">
        <v>1759096.048</v>
      </c>
      <c r="C4" s="44">
        <v>1093363.835</v>
      </c>
      <c r="D4" s="44">
        <v>1653540.8160000001</v>
      </c>
      <c r="E4" s="44">
        <v>556117.75300000003</v>
      </c>
      <c r="F4" s="44">
        <v>1281847.0379999999</v>
      </c>
      <c r="G4" s="44">
        <v>1210812.5279999999</v>
      </c>
      <c r="H4" s="44">
        <v>1777498.916</v>
      </c>
      <c r="I4" s="44">
        <v>2487133.5720000002</v>
      </c>
      <c r="J4" s="44">
        <v>2027024.5160000001</v>
      </c>
      <c r="K4" s="44">
        <v>1131262.895</v>
      </c>
    </row>
    <row r="5" spans="1:11" x14ac:dyDescent="0.25">
      <c r="A5" s="45">
        <v>1998</v>
      </c>
      <c r="B5" s="44">
        <v>1653980.5519999999</v>
      </c>
      <c r="C5" s="44">
        <v>1109092.179</v>
      </c>
      <c r="D5" s="44">
        <v>1439445.852</v>
      </c>
      <c r="E5" s="44">
        <v>549086.60199999996</v>
      </c>
      <c r="F5" s="44">
        <v>1187454.287</v>
      </c>
      <c r="G5" s="44">
        <v>995216</v>
      </c>
      <c r="H5" s="44">
        <v>1718966.122</v>
      </c>
      <c r="I5" s="44">
        <v>2250503.6460000002</v>
      </c>
      <c r="J5" s="44">
        <v>2225782.0120000001</v>
      </c>
      <c r="K5" s="44">
        <v>1179586.757</v>
      </c>
    </row>
    <row r="6" spans="1:11" x14ac:dyDescent="0.25">
      <c r="A6" s="44">
        <v>1999</v>
      </c>
      <c r="B6" s="44">
        <v>1253185.94</v>
      </c>
      <c r="C6" s="44">
        <v>968271.23199999996</v>
      </c>
      <c r="D6" s="44">
        <v>1153663.4739999999</v>
      </c>
      <c r="E6" s="44">
        <v>494064.83799999999</v>
      </c>
      <c r="F6" s="44">
        <v>810952.50199999998</v>
      </c>
      <c r="G6" s="44">
        <v>422509.21</v>
      </c>
      <c r="H6" s="44">
        <v>1407694.6780000001</v>
      </c>
      <c r="I6" s="44">
        <v>1636702.017</v>
      </c>
      <c r="J6" s="44">
        <v>1266229.7039999999</v>
      </c>
      <c r="K6" s="44">
        <v>1045821.335</v>
      </c>
    </row>
    <row r="7" spans="1:11" x14ac:dyDescent="0.25">
      <c r="A7" s="45">
        <v>2000</v>
      </c>
      <c r="B7" s="44">
        <v>1431973.5830000001</v>
      </c>
      <c r="C7" s="44">
        <v>1056719.835</v>
      </c>
      <c r="D7" s="44">
        <v>1275647.882</v>
      </c>
      <c r="E7" s="44">
        <v>630824.80599999998</v>
      </c>
      <c r="F7" s="44">
        <v>997794.95499999996</v>
      </c>
      <c r="G7" s="44">
        <v>644500.79700000002</v>
      </c>
      <c r="H7" s="44">
        <v>1628633.47</v>
      </c>
      <c r="I7" s="44">
        <v>1630950.273</v>
      </c>
      <c r="J7" s="44">
        <v>1284199.08</v>
      </c>
      <c r="K7" s="44">
        <v>1082102.358</v>
      </c>
    </row>
    <row r="8" spans="1:11" x14ac:dyDescent="0.25">
      <c r="A8" s="44">
        <v>2001</v>
      </c>
      <c r="B8" s="44">
        <v>1469552.6040000001</v>
      </c>
      <c r="C8" s="44">
        <v>1079672.574</v>
      </c>
      <c r="D8" s="44">
        <v>1165913.0249999999</v>
      </c>
      <c r="E8" s="44">
        <v>651625.576</v>
      </c>
      <c r="F8" s="44">
        <v>961713.96400000004</v>
      </c>
      <c r="G8" s="44">
        <v>714409.96900000004</v>
      </c>
      <c r="H8" s="44">
        <v>1733536.851</v>
      </c>
      <c r="I8" s="44">
        <v>1933277.3770000001</v>
      </c>
      <c r="J8" s="44">
        <v>1387879.0109999999</v>
      </c>
      <c r="K8" s="44">
        <v>1527222.156</v>
      </c>
    </row>
    <row r="9" spans="1:11" x14ac:dyDescent="0.25">
      <c r="A9" s="45">
        <v>2002</v>
      </c>
      <c r="B9" s="44">
        <v>1481469.3640000001</v>
      </c>
      <c r="C9" s="44">
        <v>1088214.6359999999</v>
      </c>
      <c r="D9" s="44">
        <v>1203125.6880000001</v>
      </c>
      <c r="E9" s="44">
        <v>618226.12600000005</v>
      </c>
      <c r="F9" s="44">
        <v>959957.48699999996</v>
      </c>
      <c r="G9" s="44">
        <v>942745.54099999997</v>
      </c>
      <c r="H9" s="44">
        <v>1693386.6780000001</v>
      </c>
      <c r="I9" s="44">
        <v>1705203.99</v>
      </c>
      <c r="J9" s="44">
        <v>1433827.49</v>
      </c>
      <c r="K9" s="44">
        <v>1479418.905</v>
      </c>
    </row>
    <row r="10" spans="1:11" x14ac:dyDescent="0.25">
      <c r="A10" s="44">
        <v>2003</v>
      </c>
      <c r="B10" s="44">
        <v>1540534.7139999999</v>
      </c>
      <c r="C10" s="44">
        <v>1130442.666</v>
      </c>
      <c r="D10" s="44">
        <v>1371147.456</v>
      </c>
      <c r="E10" s="44">
        <v>646098.304</v>
      </c>
      <c r="F10" s="44">
        <v>1046277.79</v>
      </c>
      <c r="G10" s="44">
        <v>997648.22199999995</v>
      </c>
      <c r="H10" s="44">
        <v>1801931.2050000001</v>
      </c>
      <c r="I10" s="44">
        <v>2121308.1600000001</v>
      </c>
      <c r="J10" s="44">
        <v>1688235.314</v>
      </c>
      <c r="K10" s="44">
        <v>1390483.05</v>
      </c>
    </row>
    <row r="11" spans="1:11" x14ac:dyDescent="0.25">
      <c r="A11" s="45">
        <v>2004</v>
      </c>
      <c r="B11" s="44">
        <v>1884094.3910000001</v>
      </c>
      <c r="C11" s="44">
        <v>1268217.456</v>
      </c>
      <c r="D11" s="44">
        <v>1708522.6189999999</v>
      </c>
      <c r="E11" s="44">
        <v>805091.02099999995</v>
      </c>
      <c r="F11" s="44">
        <v>1413294.2760000001</v>
      </c>
      <c r="G11" s="44">
        <v>1389640.649</v>
      </c>
      <c r="H11" s="44">
        <v>2189187.4879999999</v>
      </c>
      <c r="I11" s="44">
        <v>2943724.44</v>
      </c>
      <c r="J11" s="44">
        <v>1966176.548</v>
      </c>
      <c r="K11" s="44">
        <v>1349175.879</v>
      </c>
    </row>
    <row r="12" spans="1:11" x14ac:dyDescent="0.25">
      <c r="A12" s="45">
        <v>2005</v>
      </c>
      <c r="B12" s="44">
        <v>2062503.804</v>
      </c>
      <c r="C12" s="44">
        <v>1493688.8740000001</v>
      </c>
      <c r="D12" s="44">
        <v>2176434.61</v>
      </c>
      <c r="E12" s="44">
        <v>926858.66</v>
      </c>
      <c r="F12" s="44">
        <v>1852323.7949999999</v>
      </c>
      <c r="G12" s="44">
        <v>1925425.2660000001</v>
      </c>
      <c r="H12" s="44">
        <v>2736537.45</v>
      </c>
      <c r="I12" s="44">
        <v>3136213.1690000002</v>
      </c>
      <c r="J12" s="44">
        <v>3080069.6940000001</v>
      </c>
      <c r="K12" s="44">
        <v>1575885.4550000001</v>
      </c>
    </row>
    <row r="13" spans="1:11" x14ac:dyDescent="0.25">
      <c r="A13" s="44">
        <v>2006</v>
      </c>
      <c r="B13" s="44">
        <v>2772837.8480000002</v>
      </c>
      <c r="C13" s="44">
        <v>1812166.378</v>
      </c>
      <c r="D13" s="44">
        <v>2563792.8849999998</v>
      </c>
      <c r="E13" s="44">
        <v>1140216.9210000001</v>
      </c>
      <c r="F13" s="44">
        <v>2202931.8080000002</v>
      </c>
      <c r="G13" s="44">
        <v>2906125.5970000001</v>
      </c>
      <c r="H13" s="44">
        <v>3250982.2230000002</v>
      </c>
      <c r="I13" s="44">
        <v>3874088.4750000001</v>
      </c>
      <c r="J13" s="44">
        <v>3434250.6120000002</v>
      </c>
      <c r="K13" s="44">
        <v>1846935.06</v>
      </c>
    </row>
    <row r="14" spans="1:11" x14ac:dyDescent="0.25">
      <c r="A14" s="45">
        <v>2007</v>
      </c>
      <c r="B14" s="44">
        <v>3639141.713</v>
      </c>
      <c r="C14" s="44">
        <v>2230969.676</v>
      </c>
      <c r="D14" s="44">
        <v>2862248.3360000001</v>
      </c>
      <c r="E14" s="44">
        <v>1390411.693</v>
      </c>
      <c r="F14" s="44">
        <v>2881630.1320000002</v>
      </c>
      <c r="G14" s="44">
        <v>3913183.5070000002</v>
      </c>
      <c r="H14" s="44">
        <v>4031084.423</v>
      </c>
      <c r="I14" s="44">
        <v>5275832.25</v>
      </c>
      <c r="J14" s="44">
        <v>4068669.1120000002</v>
      </c>
      <c r="K14" s="44">
        <v>2190818.5529999998</v>
      </c>
    </row>
    <row r="15" spans="1:11" x14ac:dyDescent="0.25">
      <c r="A15" s="44">
        <v>2008</v>
      </c>
      <c r="B15" s="44">
        <v>4219109.7249999996</v>
      </c>
      <c r="C15" s="44">
        <v>2674028.7080000001</v>
      </c>
      <c r="D15" s="44">
        <v>4333393.5039999997</v>
      </c>
      <c r="E15" s="44">
        <v>1514957.6680000001</v>
      </c>
      <c r="F15" s="44">
        <v>3546879.67</v>
      </c>
      <c r="G15" s="44">
        <v>3543182.5159999998</v>
      </c>
      <c r="H15" s="44">
        <v>5141615.5559999999</v>
      </c>
      <c r="I15" s="44">
        <v>6294863.5899999999</v>
      </c>
      <c r="J15" s="44">
        <v>4743423.9740000004</v>
      </c>
      <c r="K15" s="44">
        <v>3202532.0729999999</v>
      </c>
    </row>
    <row r="16" spans="1:11" x14ac:dyDescent="0.25">
      <c r="A16" s="45">
        <v>2009</v>
      </c>
      <c r="B16" s="44">
        <v>3137750.3089999999</v>
      </c>
      <c r="C16" s="44">
        <v>2291470.25</v>
      </c>
      <c r="D16" s="44">
        <v>3230832.52</v>
      </c>
      <c r="E16" s="44">
        <v>1328275.6059999999</v>
      </c>
      <c r="F16" s="44">
        <v>2462870.4900000002</v>
      </c>
      <c r="G16" s="44">
        <v>2559600.1120000002</v>
      </c>
      <c r="H16" s="44">
        <v>3984655.5049999999</v>
      </c>
      <c r="I16" s="44">
        <v>5504864.5669999998</v>
      </c>
      <c r="J16" s="44">
        <v>3554422.6310000001</v>
      </c>
      <c r="K16" s="44">
        <v>4457237.7570000002</v>
      </c>
    </row>
    <row r="17" spans="1:11" x14ac:dyDescent="0.25">
      <c r="A17" s="44">
        <v>2010</v>
      </c>
      <c r="B17" s="44">
        <v>3688647.3450000002</v>
      </c>
      <c r="C17" s="44">
        <v>2932186.6320000002</v>
      </c>
      <c r="D17" s="44">
        <v>4556425.352</v>
      </c>
      <c r="E17" s="44">
        <v>1750055.375</v>
      </c>
      <c r="F17" s="44">
        <v>3409761.1430000002</v>
      </c>
      <c r="G17" s="44">
        <v>3964422.2209999999</v>
      </c>
      <c r="H17" s="44">
        <v>4745538.801</v>
      </c>
      <c r="I17" s="44">
        <v>6435791.7029999997</v>
      </c>
      <c r="J17" s="44">
        <v>4734145.8020000001</v>
      </c>
      <c r="K17" s="44">
        <v>3985850.8250000002</v>
      </c>
    </row>
    <row r="18" spans="1:11" x14ac:dyDescent="0.25">
      <c r="A18" s="45">
        <v>2011</v>
      </c>
      <c r="B18" s="44">
        <v>4676301.5369999995</v>
      </c>
      <c r="C18" s="44">
        <v>3617563.5580000002</v>
      </c>
      <c r="D18" s="44">
        <v>6812949.4460000014</v>
      </c>
      <c r="E18" s="44">
        <v>2556951.3509999998</v>
      </c>
      <c r="F18" s="44">
        <v>4436687.4479999999</v>
      </c>
      <c r="G18" s="44">
        <v>6357270.7470000004</v>
      </c>
      <c r="H18" s="44">
        <v>6562593.767</v>
      </c>
      <c r="I18" s="44">
        <v>7939668.932</v>
      </c>
      <c r="J18" s="44">
        <v>5644677.7130000014</v>
      </c>
      <c r="K18" s="44">
        <v>5422016.2740000002</v>
      </c>
    </row>
    <row r="19" spans="1:11" x14ac:dyDescent="0.25">
      <c r="A19" s="44">
        <v>2012</v>
      </c>
      <c r="B19" s="44">
        <v>5064024.3609999996</v>
      </c>
      <c r="C19" s="44">
        <v>3971344.3829999999</v>
      </c>
      <c r="D19" s="44">
        <v>8769794.5429999996</v>
      </c>
      <c r="E19" s="44">
        <v>2792029.585</v>
      </c>
      <c r="F19" s="44">
        <v>4876064.5259999996</v>
      </c>
      <c r="G19" s="44">
        <v>6259762.3210000014</v>
      </c>
      <c r="H19" s="44">
        <v>6631214.3109999998</v>
      </c>
      <c r="I19" s="44">
        <v>8504950.6439999994</v>
      </c>
      <c r="J19" s="44">
        <v>6366906.0120000001</v>
      </c>
      <c r="K19" s="44">
        <v>4156974.5630000001</v>
      </c>
    </row>
    <row r="20" spans="1:11" x14ac:dyDescent="0.25">
      <c r="A20" s="45">
        <v>2013</v>
      </c>
      <c r="B20" s="44">
        <v>5067561.8720000004</v>
      </c>
      <c r="C20" s="44">
        <v>3913365.5729999999</v>
      </c>
      <c r="D20" s="44">
        <v>9681617.1119999997</v>
      </c>
      <c r="E20" s="44">
        <v>2733009.071</v>
      </c>
      <c r="F20" s="44">
        <v>4726607.5389999999</v>
      </c>
      <c r="G20" s="44">
        <v>5249263.34</v>
      </c>
      <c r="H20" s="44">
        <v>6464719.1639999999</v>
      </c>
      <c r="I20" s="44">
        <v>8013957.9079999998</v>
      </c>
      <c r="J20" s="44">
        <v>7217046.4230000004</v>
      </c>
      <c r="K20" s="44">
        <v>5506450.727</v>
      </c>
    </row>
    <row r="21" spans="1:11" x14ac:dyDescent="0.25">
      <c r="A21" s="44">
        <v>2014</v>
      </c>
      <c r="B21" s="44">
        <v>5210426.3590000002</v>
      </c>
      <c r="C21" s="44">
        <v>4002981.0060000001</v>
      </c>
      <c r="D21" s="44">
        <v>10936639.663000001</v>
      </c>
      <c r="E21" s="44">
        <v>2923384.929</v>
      </c>
      <c r="F21" s="44">
        <v>5232231.858</v>
      </c>
      <c r="G21" s="44">
        <v>5947407.9689999996</v>
      </c>
      <c r="H21" s="44">
        <v>6819849.9289999995</v>
      </c>
      <c r="I21" s="44">
        <v>8479973.6319999993</v>
      </c>
      <c r="J21" s="44">
        <v>7962471.8470000001</v>
      </c>
      <c r="K21" s="44">
        <v>5674472.5810000002</v>
      </c>
    </row>
    <row r="22" spans="1:11" x14ac:dyDescent="0.25">
      <c r="A22" s="45">
        <v>2015</v>
      </c>
      <c r="B22" s="44">
        <v>4642205.9029999999</v>
      </c>
      <c r="C22" s="44">
        <v>3735208.1749999998</v>
      </c>
      <c r="D22" s="44">
        <v>8232658.75</v>
      </c>
      <c r="E22" s="44">
        <v>2457150.8670000001</v>
      </c>
      <c r="F22" s="44">
        <v>4339659.4280000003</v>
      </c>
      <c r="G22" s="44">
        <v>4112118.8769999999</v>
      </c>
      <c r="H22" s="44">
        <v>6132870.5860000001</v>
      </c>
      <c r="I22" s="44">
        <v>7457844.8629999999</v>
      </c>
      <c r="J22" s="44">
        <v>6483804.2400000002</v>
      </c>
      <c r="K22" s="44">
        <v>5688259.7189999996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opLeftCell="E1" workbookViewId="0">
      <selection activeCell="A13" sqref="A13:L34"/>
    </sheetView>
  </sheetViews>
  <sheetFormatPr baseColWidth="10" defaultRowHeight="15" x14ac:dyDescent="0.25"/>
  <cols>
    <col min="1" max="1" width="71.85546875" bestFit="1" customWidth="1"/>
    <col min="3" max="3" width="18.28515625" customWidth="1"/>
    <col min="4" max="4" width="17.42578125" customWidth="1"/>
    <col min="5" max="5" width="21.140625" customWidth="1"/>
    <col min="6" max="6" width="19.85546875" customWidth="1"/>
    <col min="7" max="7" width="21.28515625" customWidth="1"/>
    <col min="8" max="8" width="18.28515625" customWidth="1"/>
    <col min="9" max="9" width="21.140625" customWidth="1"/>
    <col min="10" max="10" width="20.5703125" customWidth="1"/>
    <col min="11" max="11" width="18.28515625" customWidth="1"/>
    <col min="12" max="12" width="13.85546875" customWidth="1"/>
  </cols>
  <sheetData>
    <row r="1" spans="1:22" ht="15.75" thickBot="1" x14ac:dyDescent="0.3">
      <c r="A1" s="28"/>
      <c r="B1" s="71">
        <v>1995</v>
      </c>
      <c r="C1" s="71">
        <v>1996</v>
      </c>
      <c r="D1" s="71">
        <v>1997</v>
      </c>
      <c r="E1" s="70">
        <v>1998</v>
      </c>
      <c r="F1" s="71">
        <v>1999</v>
      </c>
      <c r="G1" s="70">
        <v>2000</v>
      </c>
      <c r="H1" s="71">
        <v>2001</v>
      </c>
      <c r="I1" s="71">
        <v>2002</v>
      </c>
      <c r="J1" s="71">
        <v>2003</v>
      </c>
      <c r="K1" s="71">
        <v>2004</v>
      </c>
      <c r="L1" s="28">
        <v>2005</v>
      </c>
      <c r="M1" s="71">
        <v>2006</v>
      </c>
      <c r="N1" s="71">
        <v>2007</v>
      </c>
      <c r="O1" s="71">
        <v>2008</v>
      </c>
      <c r="P1" s="70">
        <v>2009</v>
      </c>
      <c r="Q1" s="71">
        <v>2010</v>
      </c>
      <c r="R1" s="70">
        <v>2011</v>
      </c>
      <c r="S1" s="71">
        <v>2012</v>
      </c>
      <c r="T1" s="71">
        <v>2013</v>
      </c>
      <c r="U1" s="71">
        <v>2014</v>
      </c>
      <c r="V1" s="71">
        <v>2015</v>
      </c>
    </row>
    <row r="2" spans="1:22" x14ac:dyDescent="0.25">
      <c r="A2" s="119" t="s">
        <v>340</v>
      </c>
      <c r="B2" s="44">
        <v>5730696.5099999998</v>
      </c>
      <c r="C2" s="44">
        <v>6354850.2510000002</v>
      </c>
      <c r="D2" s="44">
        <v>7016173.5669999998</v>
      </c>
      <c r="E2" s="44">
        <v>6440288.182</v>
      </c>
      <c r="F2" s="44">
        <v>7109459.4709999999</v>
      </c>
      <c r="G2" s="44">
        <v>7548667.6710000001</v>
      </c>
      <c r="H2" s="44">
        <v>6116000.0590000004</v>
      </c>
      <c r="I2" s="44">
        <v>5889405.0130000003</v>
      </c>
      <c r="J2" s="44">
        <v>6241916.7290000003</v>
      </c>
      <c r="K2" s="44">
        <v>7563743.4040000001</v>
      </c>
      <c r="L2" s="44">
        <v>10230704.045</v>
      </c>
      <c r="M2" s="44">
        <v>11354360.601</v>
      </c>
      <c r="N2" s="44">
        <v>13713080.598999999</v>
      </c>
      <c r="O2" s="44">
        <v>19713174.092999998</v>
      </c>
      <c r="P2" s="44">
        <v>18557034.642999999</v>
      </c>
      <c r="Q2" s="44">
        <v>23801546.489999998</v>
      </c>
      <c r="R2" s="44">
        <v>36880833.365000002</v>
      </c>
      <c r="S2" s="44">
        <v>39612813.498999998</v>
      </c>
      <c r="T2" s="44">
        <v>39855152.189000003</v>
      </c>
      <c r="U2" s="44">
        <v>38280708.718000002</v>
      </c>
      <c r="V2" s="44">
        <v>22885265.664000001</v>
      </c>
    </row>
    <row r="3" spans="1:22" x14ac:dyDescent="0.25">
      <c r="A3" s="119" t="s">
        <v>331</v>
      </c>
      <c r="B3" s="44">
        <v>563858.11199999996</v>
      </c>
      <c r="C3" s="44">
        <v>513762.63699999999</v>
      </c>
      <c r="D3" s="44">
        <v>617070.05200000003</v>
      </c>
      <c r="E3" s="44">
        <v>704536.28399999999</v>
      </c>
      <c r="F3" s="44">
        <v>625199.69700000004</v>
      </c>
      <c r="G3" s="44">
        <v>692952.71200000006</v>
      </c>
      <c r="H3" s="44">
        <v>785664.45299999998</v>
      </c>
      <c r="I3" s="44">
        <v>825134.01</v>
      </c>
      <c r="J3" s="44">
        <v>919497.65300000005</v>
      </c>
      <c r="K3" s="44">
        <v>1132407.2720000001</v>
      </c>
      <c r="L3" s="44">
        <v>1263856.1580000001</v>
      </c>
      <c r="M3" s="44">
        <v>1441057.6410000001</v>
      </c>
      <c r="N3" s="44">
        <v>1657648.7509999999</v>
      </c>
      <c r="O3" s="44">
        <v>1778244.4580000001</v>
      </c>
      <c r="P3" s="44">
        <v>1630813.4839999999</v>
      </c>
      <c r="Q3" s="44">
        <v>1587890.39</v>
      </c>
      <c r="R3" s="44">
        <v>1989096.334</v>
      </c>
      <c r="S3" s="44">
        <v>1914930.4</v>
      </c>
      <c r="T3" s="44">
        <v>1693701.909</v>
      </c>
      <c r="U3" s="44">
        <v>1979336.091</v>
      </c>
      <c r="V3" s="44">
        <v>1599368.824</v>
      </c>
    </row>
    <row r="4" spans="1:22" x14ac:dyDescent="0.25">
      <c r="A4" s="120" t="s">
        <v>332</v>
      </c>
      <c r="B4" s="44">
        <v>974113.24699999997</v>
      </c>
      <c r="C4" s="44">
        <v>965384.67700000003</v>
      </c>
      <c r="D4" s="44">
        <v>916965.05799999996</v>
      </c>
      <c r="E4" s="44">
        <v>658176.16</v>
      </c>
      <c r="F4" s="44">
        <v>923213.58700000006</v>
      </c>
      <c r="G4" s="44">
        <v>1192243.338</v>
      </c>
      <c r="H4" s="44">
        <v>1124168.6710000001</v>
      </c>
      <c r="I4" s="44">
        <v>1142414.9580000001</v>
      </c>
      <c r="J4" s="44">
        <v>1391645.716</v>
      </c>
      <c r="K4" s="44">
        <v>1880081.497</v>
      </c>
      <c r="L4" s="45">
        <v>2393519.5350000001</v>
      </c>
      <c r="M4" s="44">
        <v>2939322.9920000001</v>
      </c>
      <c r="N4" s="44">
        <v>3208985.0819999999</v>
      </c>
      <c r="O4" s="44">
        <v>4584246.1509999996</v>
      </c>
      <c r="P4" s="44">
        <v>3114089.0869999998</v>
      </c>
      <c r="Q4" s="44">
        <v>4501417.2510000002</v>
      </c>
      <c r="R4" s="44">
        <v>6353521.477</v>
      </c>
      <c r="S4" s="44">
        <v>6422336.0489999996</v>
      </c>
      <c r="T4" s="44">
        <v>5987782.2180000003</v>
      </c>
      <c r="U4" s="44">
        <v>4319866.4050000003</v>
      </c>
      <c r="V4" s="44">
        <v>2545100.977</v>
      </c>
    </row>
    <row r="5" spans="1:22" x14ac:dyDescent="0.25">
      <c r="A5" s="119" t="s">
        <v>333</v>
      </c>
      <c r="B5" s="44">
        <v>1021105.973</v>
      </c>
      <c r="C5" s="44">
        <v>875213.68099999998</v>
      </c>
      <c r="D5" s="44">
        <v>859770.52</v>
      </c>
      <c r="E5" s="44">
        <v>819012.16099999996</v>
      </c>
      <c r="F5" s="44">
        <v>774294.90599999996</v>
      </c>
      <c r="G5" s="44">
        <v>940918.01800000004</v>
      </c>
      <c r="H5" s="44">
        <v>1000350.986</v>
      </c>
      <c r="I5" s="44">
        <v>862373.02099999995</v>
      </c>
      <c r="J5" s="44">
        <v>1009697.96</v>
      </c>
      <c r="K5" s="44">
        <v>1355567.1</v>
      </c>
      <c r="L5" s="44">
        <v>1440301.7109999999</v>
      </c>
      <c r="M5" s="44">
        <v>1553833.6240000001</v>
      </c>
      <c r="N5" s="44">
        <v>2391631.3309999998</v>
      </c>
      <c r="O5" s="44">
        <v>2664302.9580000001</v>
      </c>
      <c r="P5" s="44">
        <v>1475439.5190000001</v>
      </c>
      <c r="Q5" s="44">
        <v>1263633.33</v>
      </c>
      <c r="R5" s="44">
        <v>1361298.791</v>
      </c>
      <c r="S5" s="44">
        <v>1374117.2439999999</v>
      </c>
      <c r="T5" s="44">
        <v>1226416.031</v>
      </c>
      <c r="U5" s="44">
        <v>1169928.5379999999</v>
      </c>
      <c r="V5" s="44">
        <v>1047321.357</v>
      </c>
    </row>
    <row r="6" spans="1:22" x14ac:dyDescent="0.25">
      <c r="A6" s="120" t="s">
        <v>334</v>
      </c>
      <c r="B6" s="44">
        <v>370261.217</v>
      </c>
      <c r="C6" s="44">
        <v>358368.23700000002</v>
      </c>
      <c r="D6" s="44">
        <v>418404.81</v>
      </c>
      <c r="E6" s="44">
        <v>462019.20899999997</v>
      </c>
      <c r="F6" s="44">
        <v>461724.59899999999</v>
      </c>
      <c r="G6" s="44">
        <v>544044.07799999998</v>
      </c>
      <c r="H6" s="44">
        <v>669516.09</v>
      </c>
      <c r="I6" s="44">
        <v>655408.67000000004</v>
      </c>
      <c r="J6" s="44">
        <v>657706.821</v>
      </c>
      <c r="K6" s="44">
        <v>819783.45400000003</v>
      </c>
      <c r="L6" s="45">
        <v>999751.75600000005</v>
      </c>
      <c r="M6" s="44">
        <v>1191088.402</v>
      </c>
      <c r="N6" s="44">
        <v>1512990.2709999999</v>
      </c>
      <c r="O6" s="44">
        <v>1792060.6939999999</v>
      </c>
      <c r="P6" s="44">
        <v>1413997.47</v>
      </c>
      <c r="Q6" s="44">
        <v>1314975.8330000001</v>
      </c>
      <c r="R6" s="44">
        <v>1457914.11</v>
      </c>
      <c r="S6" s="44">
        <v>1508118.7279999999</v>
      </c>
      <c r="T6" s="44">
        <v>1396586.29</v>
      </c>
      <c r="U6" s="44">
        <v>1412913.648</v>
      </c>
      <c r="V6" s="44">
        <v>1150763.906</v>
      </c>
    </row>
    <row r="7" spans="1:22" x14ac:dyDescent="0.25">
      <c r="A7" s="119" t="s">
        <v>335</v>
      </c>
      <c r="B7" s="44">
        <v>81178.335999999996</v>
      </c>
      <c r="C7" s="44">
        <v>107100.11500000001</v>
      </c>
      <c r="D7" s="44">
        <v>192073.73699999999</v>
      </c>
      <c r="E7" s="44">
        <v>159679.16200000001</v>
      </c>
      <c r="F7" s="44">
        <v>78336.091</v>
      </c>
      <c r="G7" s="44">
        <v>229294.701</v>
      </c>
      <c r="H7" s="44">
        <v>439203.43099999998</v>
      </c>
      <c r="I7" s="44">
        <v>344614.77799999999</v>
      </c>
      <c r="J7" s="44">
        <v>125433.23699999999</v>
      </c>
      <c r="K7" s="44">
        <v>423874.41200000001</v>
      </c>
      <c r="L7" s="44">
        <v>669492.88300000003</v>
      </c>
      <c r="M7" s="44">
        <v>774514.53399999999</v>
      </c>
      <c r="N7" s="44">
        <v>1174118.6470000001</v>
      </c>
      <c r="O7" s="44">
        <v>557898.82299999997</v>
      </c>
      <c r="P7" s="44">
        <v>277928.196</v>
      </c>
      <c r="Q7" s="44">
        <v>342364.24200000003</v>
      </c>
      <c r="R7" s="44">
        <v>407624.82900000003</v>
      </c>
      <c r="S7" s="44">
        <v>572194.26599999995</v>
      </c>
      <c r="T7" s="44">
        <v>852681.61600000004</v>
      </c>
      <c r="U7" s="44">
        <v>537887.11600000004</v>
      </c>
      <c r="V7" s="44">
        <v>493176.80200000003</v>
      </c>
    </row>
    <row r="8" spans="1:22" x14ac:dyDescent="0.25">
      <c r="A8" s="120" t="s">
        <v>336</v>
      </c>
      <c r="B8" s="44">
        <v>854133.99</v>
      </c>
      <c r="C8" s="44">
        <v>821203.32299999997</v>
      </c>
      <c r="D8" s="44">
        <v>888720.82700000005</v>
      </c>
      <c r="E8" s="44">
        <v>936694.68099999998</v>
      </c>
      <c r="F8" s="44">
        <v>1095173.024</v>
      </c>
      <c r="G8" s="44">
        <v>1289006.415</v>
      </c>
      <c r="H8" s="44">
        <v>1297833.851</v>
      </c>
      <c r="I8" s="44">
        <v>1315846.355</v>
      </c>
      <c r="J8" s="44">
        <v>1355192.87</v>
      </c>
      <c r="K8" s="44">
        <v>1925233.9750000001</v>
      </c>
      <c r="L8" s="45">
        <v>2264328.4780000001</v>
      </c>
      <c r="M8" s="44">
        <v>2818235.7510000002</v>
      </c>
      <c r="N8" s="44">
        <v>3727160.7429999998</v>
      </c>
      <c r="O8" s="44">
        <v>3378785.2579999999</v>
      </c>
      <c r="P8" s="44">
        <v>2848834.5049999999</v>
      </c>
      <c r="Q8" s="44">
        <v>3282658.9589999998</v>
      </c>
      <c r="R8" s="44">
        <v>3543549.5159999998</v>
      </c>
      <c r="S8" s="44">
        <v>3680275.122</v>
      </c>
      <c r="T8" s="44">
        <v>3688058.307</v>
      </c>
      <c r="U8" s="44">
        <v>3537282.8960000002</v>
      </c>
      <c r="V8" s="44">
        <v>3138960.5580000002</v>
      </c>
    </row>
    <row r="9" spans="1:22" x14ac:dyDescent="0.25">
      <c r="A9" s="119" t="s">
        <v>337</v>
      </c>
      <c r="B9" s="44">
        <v>165228.84599999999</v>
      </c>
      <c r="C9" s="44">
        <v>170607.15599999999</v>
      </c>
      <c r="D9" s="44">
        <v>219442.644</v>
      </c>
      <c r="E9" s="44">
        <v>232588.20199999999</v>
      </c>
      <c r="F9" s="44">
        <v>179190.932</v>
      </c>
      <c r="G9" s="44">
        <v>243255.39300000001</v>
      </c>
      <c r="H9" s="44">
        <v>312676.36700000003</v>
      </c>
      <c r="I9" s="44">
        <v>263869.348</v>
      </c>
      <c r="J9" s="44">
        <v>258436.736</v>
      </c>
      <c r="K9" s="44">
        <v>414334.74300000002</v>
      </c>
      <c r="L9" s="44">
        <v>482570.52100000001</v>
      </c>
      <c r="M9" s="44">
        <v>587006.18700000003</v>
      </c>
      <c r="N9" s="44">
        <v>814576.77099999995</v>
      </c>
      <c r="O9" s="44">
        <v>982261.91700000002</v>
      </c>
      <c r="P9" s="44">
        <v>821226.04299999995</v>
      </c>
      <c r="Q9" s="44">
        <v>585894.31900000002</v>
      </c>
      <c r="R9" s="44">
        <v>704227.60400000005</v>
      </c>
      <c r="S9" s="44">
        <v>761006.13100000005</v>
      </c>
      <c r="T9" s="44">
        <v>778548.43</v>
      </c>
      <c r="U9" s="44">
        <v>769658.38600000006</v>
      </c>
      <c r="V9" s="44">
        <v>694099.90500000003</v>
      </c>
    </row>
    <row r="10" spans="1:22" x14ac:dyDescent="0.25">
      <c r="A10" s="120" t="s">
        <v>338</v>
      </c>
      <c r="B10" s="44">
        <v>47065.146000000001</v>
      </c>
      <c r="C10" s="44">
        <v>38846.326999999997</v>
      </c>
      <c r="D10" s="44">
        <v>56575.697</v>
      </c>
      <c r="E10" s="44">
        <v>63708.65</v>
      </c>
      <c r="F10" s="44">
        <v>62592.059000000001</v>
      </c>
      <c r="G10" s="44">
        <v>78264.091</v>
      </c>
      <c r="H10" s="44">
        <v>83326.104000000007</v>
      </c>
      <c r="I10" s="44">
        <v>88130.752999999997</v>
      </c>
      <c r="J10" s="44">
        <v>79170.448999999993</v>
      </c>
      <c r="K10" s="44">
        <v>131868.625</v>
      </c>
      <c r="L10" s="45">
        <v>166356.696</v>
      </c>
      <c r="M10" s="44">
        <v>215055.416</v>
      </c>
      <c r="N10" s="44">
        <v>270679.38</v>
      </c>
      <c r="O10" s="44">
        <v>334889.55499999999</v>
      </c>
      <c r="P10" s="44">
        <v>349625.71299999999</v>
      </c>
      <c r="Q10" s="44">
        <v>219016.76</v>
      </c>
      <c r="R10" s="44">
        <v>235939.50399999999</v>
      </c>
      <c r="S10" s="44">
        <v>292470.01299999998</v>
      </c>
      <c r="T10" s="44">
        <v>309591.41399999999</v>
      </c>
      <c r="U10" s="44">
        <v>315473.06800000003</v>
      </c>
      <c r="V10" s="44">
        <v>306106.82400000002</v>
      </c>
    </row>
    <row r="11" spans="1:22" x14ac:dyDescent="0.25">
      <c r="A11" s="119" t="s">
        <v>339</v>
      </c>
      <c r="B11" s="44">
        <v>100177.364</v>
      </c>
      <c r="C11" s="44">
        <v>132323.61300000001</v>
      </c>
      <c r="D11" s="44">
        <v>182035.266</v>
      </c>
      <c r="E11" s="44">
        <v>205021.068</v>
      </c>
      <c r="F11" s="44">
        <v>192434.66500000001</v>
      </c>
      <c r="G11" s="44">
        <v>260563.149</v>
      </c>
      <c r="H11" s="44">
        <v>308453.63400000002</v>
      </c>
      <c r="I11" s="44">
        <v>260072.003</v>
      </c>
      <c r="J11" s="44">
        <v>253967.83199999999</v>
      </c>
      <c r="K11" s="44">
        <v>252790.74100000001</v>
      </c>
      <c r="L11" s="44">
        <v>315273.299</v>
      </c>
      <c r="M11" s="44">
        <v>360882.92099999997</v>
      </c>
      <c r="N11" s="44">
        <v>404343.1</v>
      </c>
      <c r="O11" s="44">
        <v>527549.35699999996</v>
      </c>
      <c r="P11" s="44">
        <v>511652.04100000003</v>
      </c>
      <c r="Q11" s="44">
        <v>585395.68500000006</v>
      </c>
      <c r="R11" s="44">
        <v>937112.81</v>
      </c>
      <c r="S11" s="44">
        <v>489406.86900000001</v>
      </c>
      <c r="T11" s="44">
        <v>555288.30099999998</v>
      </c>
      <c r="U11" s="44">
        <v>576269.13399999996</v>
      </c>
      <c r="V11" s="44">
        <v>592129.44700000004</v>
      </c>
    </row>
    <row r="13" spans="1:22" ht="64.5" thickBot="1" x14ac:dyDescent="0.3">
      <c r="A13" s="118" t="s">
        <v>195</v>
      </c>
      <c r="B13" s="126" t="s">
        <v>128</v>
      </c>
      <c r="C13" s="126" t="s">
        <v>129</v>
      </c>
      <c r="D13" s="126" t="s">
        <v>130</v>
      </c>
      <c r="E13" s="126" t="s">
        <v>131</v>
      </c>
      <c r="F13" s="126" t="s">
        <v>132</v>
      </c>
      <c r="G13" s="126" t="s">
        <v>133</v>
      </c>
      <c r="H13" s="126" t="s">
        <v>134</v>
      </c>
      <c r="I13" s="126" t="s">
        <v>135</v>
      </c>
      <c r="J13" s="126" t="s">
        <v>136</v>
      </c>
      <c r="K13" s="126" t="s">
        <v>137</v>
      </c>
      <c r="L13" s="118" t="s">
        <v>342</v>
      </c>
    </row>
    <row r="14" spans="1:22" x14ac:dyDescent="0.25">
      <c r="A14" s="44">
        <v>1995</v>
      </c>
      <c r="B14" s="44">
        <v>5730696.5099999998</v>
      </c>
      <c r="C14" s="44">
        <v>563858.11199999996</v>
      </c>
      <c r="D14" s="44">
        <v>974113.24699999997</v>
      </c>
      <c r="E14" s="44">
        <v>1021105.973</v>
      </c>
      <c r="F14" s="44">
        <v>370261.217</v>
      </c>
      <c r="G14" s="44">
        <v>81178.335999999996</v>
      </c>
      <c r="H14" s="44">
        <v>854133.99</v>
      </c>
      <c r="I14" s="44">
        <v>165228.84599999999</v>
      </c>
      <c r="J14" s="44">
        <v>47065.146000000001</v>
      </c>
      <c r="K14" s="44">
        <v>100177.364</v>
      </c>
      <c r="L14" s="44">
        <f>SUM(B14:K14)</f>
        <v>9907818.7409999985</v>
      </c>
    </row>
    <row r="15" spans="1:22" x14ac:dyDescent="0.25">
      <c r="A15" s="45">
        <v>1996</v>
      </c>
      <c r="B15" s="44">
        <v>6354850.2510000002</v>
      </c>
      <c r="C15" s="44">
        <v>513762.63699999999</v>
      </c>
      <c r="D15" s="44">
        <v>965384.67700000003</v>
      </c>
      <c r="E15" s="44">
        <v>875213.68099999998</v>
      </c>
      <c r="F15" s="44">
        <v>358368.23700000002</v>
      </c>
      <c r="G15" s="44">
        <v>107100.11500000001</v>
      </c>
      <c r="H15" s="44">
        <v>821203.32299999997</v>
      </c>
      <c r="I15" s="44">
        <v>170607.15599999999</v>
      </c>
      <c r="J15" s="44">
        <v>38846.326999999997</v>
      </c>
      <c r="K15" s="44">
        <v>132323.61300000001</v>
      </c>
      <c r="L15" s="45">
        <f t="shared" ref="L15:L34" si="0">SUM(B15:K15)</f>
        <v>10337660.017000001</v>
      </c>
    </row>
    <row r="16" spans="1:22" x14ac:dyDescent="0.25">
      <c r="A16" s="44">
        <v>1997</v>
      </c>
      <c r="B16" s="44">
        <v>7016173.5669999998</v>
      </c>
      <c r="C16" s="44">
        <v>617070.05200000003</v>
      </c>
      <c r="D16" s="44">
        <v>916965.05799999996</v>
      </c>
      <c r="E16" s="44">
        <v>859770.52</v>
      </c>
      <c r="F16" s="44">
        <v>418404.81</v>
      </c>
      <c r="G16" s="44">
        <v>192073.73699999999</v>
      </c>
      <c r="H16" s="44">
        <v>888720.82700000005</v>
      </c>
      <c r="I16" s="44">
        <v>219442.644</v>
      </c>
      <c r="J16" s="44">
        <v>56575.697</v>
      </c>
      <c r="K16" s="44">
        <v>182035.266</v>
      </c>
      <c r="L16" s="44">
        <f t="shared" si="0"/>
        <v>11367232.177999999</v>
      </c>
    </row>
    <row r="17" spans="1:12" x14ac:dyDescent="0.25">
      <c r="A17" s="45">
        <v>1998</v>
      </c>
      <c r="B17" s="44">
        <v>6440288.182</v>
      </c>
      <c r="C17" s="44">
        <v>704536.28399999999</v>
      </c>
      <c r="D17" s="44">
        <v>658176.16</v>
      </c>
      <c r="E17" s="44">
        <v>819012.16099999996</v>
      </c>
      <c r="F17" s="44">
        <v>462019.20899999997</v>
      </c>
      <c r="G17" s="44">
        <v>159679.16200000001</v>
      </c>
      <c r="H17" s="44">
        <v>936694.68099999998</v>
      </c>
      <c r="I17" s="44">
        <v>232588.20199999999</v>
      </c>
      <c r="J17" s="44">
        <v>63708.65</v>
      </c>
      <c r="K17" s="44">
        <v>205021.068</v>
      </c>
      <c r="L17" s="45">
        <f t="shared" si="0"/>
        <v>10681723.759000001</v>
      </c>
    </row>
    <row r="18" spans="1:12" x14ac:dyDescent="0.25">
      <c r="A18" s="44">
        <v>1999</v>
      </c>
      <c r="B18" s="44">
        <v>7109459.4709999999</v>
      </c>
      <c r="C18" s="44">
        <v>625199.69700000004</v>
      </c>
      <c r="D18" s="44">
        <v>923213.58700000006</v>
      </c>
      <c r="E18" s="44">
        <v>774294.90599999996</v>
      </c>
      <c r="F18" s="44">
        <v>461724.59899999999</v>
      </c>
      <c r="G18" s="44">
        <v>78336.091</v>
      </c>
      <c r="H18" s="44">
        <v>1095173.024</v>
      </c>
      <c r="I18" s="44">
        <v>179190.932</v>
      </c>
      <c r="J18" s="44">
        <v>62592.059000000001</v>
      </c>
      <c r="K18" s="44">
        <v>192434.66500000001</v>
      </c>
      <c r="L18" s="44">
        <f t="shared" si="0"/>
        <v>11501619.030999998</v>
      </c>
    </row>
    <row r="19" spans="1:12" x14ac:dyDescent="0.25">
      <c r="A19" s="45">
        <v>2000</v>
      </c>
      <c r="B19" s="44">
        <v>7548667.6710000001</v>
      </c>
      <c r="C19" s="44">
        <v>692952.71200000006</v>
      </c>
      <c r="D19" s="44">
        <v>1192243.338</v>
      </c>
      <c r="E19" s="44">
        <v>940918.01800000004</v>
      </c>
      <c r="F19" s="44">
        <v>544044.07799999998</v>
      </c>
      <c r="G19" s="44">
        <v>229294.701</v>
      </c>
      <c r="H19" s="44">
        <v>1289006.415</v>
      </c>
      <c r="I19" s="44">
        <v>243255.39300000001</v>
      </c>
      <c r="J19" s="44">
        <v>78264.091</v>
      </c>
      <c r="K19" s="44">
        <v>260563.149</v>
      </c>
      <c r="L19" s="45">
        <f t="shared" si="0"/>
        <v>13019209.565999998</v>
      </c>
    </row>
    <row r="20" spans="1:12" x14ac:dyDescent="0.25">
      <c r="A20" s="44">
        <v>2001</v>
      </c>
      <c r="B20" s="44">
        <v>6116000.0590000004</v>
      </c>
      <c r="C20" s="44">
        <v>785664.45299999998</v>
      </c>
      <c r="D20" s="44">
        <v>1124168.6710000001</v>
      </c>
      <c r="E20" s="44">
        <v>1000350.986</v>
      </c>
      <c r="F20" s="44">
        <v>669516.09</v>
      </c>
      <c r="G20" s="44">
        <v>439203.43099999998</v>
      </c>
      <c r="H20" s="44">
        <v>1297833.851</v>
      </c>
      <c r="I20" s="44">
        <v>312676.36700000003</v>
      </c>
      <c r="J20" s="44">
        <v>83326.104000000007</v>
      </c>
      <c r="K20" s="44">
        <v>308453.63400000002</v>
      </c>
      <c r="L20" s="44">
        <f t="shared" si="0"/>
        <v>12137193.646</v>
      </c>
    </row>
    <row r="21" spans="1:12" x14ac:dyDescent="0.25">
      <c r="A21" s="45">
        <v>2002</v>
      </c>
      <c r="B21" s="44">
        <v>5889405.0130000003</v>
      </c>
      <c r="C21" s="44">
        <v>825134.01</v>
      </c>
      <c r="D21" s="44">
        <v>1142414.9580000001</v>
      </c>
      <c r="E21" s="44">
        <v>862373.02099999995</v>
      </c>
      <c r="F21" s="44">
        <v>655408.67000000004</v>
      </c>
      <c r="G21" s="44">
        <v>344614.77799999999</v>
      </c>
      <c r="H21" s="44">
        <v>1315846.355</v>
      </c>
      <c r="I21" s="44">
        <v>263869.348</v>
      </c>
      <c r="J21" s="44">
        <v>88130.752999999997</v>
      </c>
      <c r="K21" s="44">
        <v>260072.003</v>
      </c>
      <c r="L21" s="45">
        <f t="shared" si="0"/>
        <v>11647268.909000002</v>
      </c>
    </row>
    <row r="22" spans="1:12" x14ac:dyDescent="0.25">
      <c r="A22" s="44">
        <v>2003</v>
      </c>
      <c r="B22" s="44">
        <v>6241916.7290000003</v>
      </c>
      <c r="C22" s="44">
        <v>919497.65300000005</v>
      </c>
      <c r="D22" s="44">
        <v>1391645.716</v>
      </c>
      <c r="E22" s="44">
        <v>1009697.96</v>
      </c>
      <c r="F22" s="44">
        <v>657706.821</v>
      </c>
      <c r="G22" s="44">
        <v>125433.23699999999</v>
      </c>
      <c r="H22" s="44">
        <v>1355192.87</v>
      </c>
      <c r="I22" s="44">
        <v>258436.736</v>
      </c>
      <c r="J22" s="44">
        <v>79170.448999999993</v>
      </c>
      <c r="K22" s="44">
        <v>253967.83199999999</v>
      </c>
      <c r="L22" s="44">
        <f t="shared" si="0"/>
        <v>12292666.003</v>
      </c>
    </row>
    <row r="23" spans="1:12" x14ac:dyDescent="0.25">
      <c r="A23" s="45">
        <v>2004</v>
      </c>
      <c r="B23" s="44">
        <v>7563743.4040000001</v>
      </c>
      <c r="C23" s="44">
        <v>1132407.2720000001</v>
      </c>
      <c r="D23" s="44">
        <v>1880081.497</v>
      </c>
      <c r="E23" s="44">
        <v>1355567.1</v>
      </c>
      <c r="F23" s="44">
        <v>819783.45400000003</v>
      </c>
      <c r="G23" s="44">
        <v>423874.41200000001</v>
      </c>
      <c r="H23" s="44">
        <v>1925233.9750000001</v>
      </c>
      <c r="I23" s="44">
        <v>414334.74300000002</v>
      </c>
      <c r="J23" s="44">
        <v>131868.625</v>
      </c>
      <c r="K23" s="44">
        <v>252790.74100000001</v>
      </c>
      <c r="L23" s="45">
        <f t="shared" si="0"/>
        <v>15899685.223000001</v>
      </c>
    </row>
    <row r="24" spans="1:12" x14ac:dyDescent="0.25">
      <c r="A24" s="45">
        <v>2005</v>
      </c>
      <c r="B24" s="44">
        <v>10230704.045</v>
      </c>
      <c r="C24" s="44">
        <v>1263856.1580000001</v>
      </c>
      <c r="D24" s="44">
        <v>2393519.5350000001</v>
      </c>
      <c r="E24" s="44">
        <v>1440301.7109999999</v>
      </c>
      <c r="F24" s="44">
        <v>999751.75600000005</v>
      </c>
      <c r="G24" s="44">
        <v>669492.88300000003</v>
      </c>
      <c r="H24" s="44">
        <v>2264328.4780000001</v>
      </c>
      <c r="I24" s="44">
        <v>482570.52100000001</v>
      </c>
      <c r="J24" s="44">
        <v>166356.696</v>
      </c>
      <c r="K24" s="44">
        <v>315273.299</v>
      </c>
      <c r="L24" s="45">
        <f t="shared" si="0"/>
        <v>20226155.081999999</v>
      </c>
    </row>
    <row r="25" spans="1:12" x14ac:dyDescent="0.25">
      <c r="A25" s="44">
        <v>2006</v>
      </c>
      <c r="B25" s="44">
        <v>11354360.601</v>
      </c>
      <c r="C25" s="44">
        <v>1441057.6410000001</v>
      </c>
      <c r="D25" s="44">
        <v>2939322.9920000001</v>
      </c>
      <c r="E25" s="44">
        <v>1553833.6240000001</v>
      </c>
      <c r="F25" s="44">
        <v>1191088.402</v>
      </c>
      <c r="G25" s="44">
        <v>774514.53399999999</v>
      </c>
      <c r="H25" s="44">
        <v>2818235.7510000002</v>
      </c>
      <c r="I25" s="44">
        <v>587006.18700000003</v>
      </c>
      <c r="J25" s="44">
        <v>215055.416</v>
      </c>
      <c r="K25" s="44">
        <v>360882.92099999997</v>
      </c>
      <c r="L25" s="44">
        <f t="shared" si="0"/>
        <v>23235358.069000002</v>
      </c>
    </row>
    <row r="26" spans="1:12" x14ac:dyDescent="0.25">
      <c r="A26" s="45">
        <v>2007</v>
      </c>
      <c r="B26" s="44">
        <v>13713080.598999999</v>
      </c>
      <c r="C26" s="44">
        <v>1657648.7509999999</v>
      </c>
      <c r="D26" s="44">
        <v>3208985.0819999999</v>
      </c>
      <c r="E26" s="44">
        <v>2391631.3309999998</v>
      </c>
      <c r="F26" s="44">
        <v>1512990.2709999999</v>
      </c>
      <c r="G26" s="44">
        <v>1174118.6470000001</v>
      </c>
      <c r="H26" s="44">
        <v>3727160.7429999998</v>
      </c>
      <c r="I26" s="44">
        <v>814576.77099999995</v>
      </c>
      <c r="J26" s="44">
        <v>270679.38</v>
      </c>
      <c r="K26" s="44">
        <v>404343.1</v>
      </c>
      <c r="L26" s="45">
        <f t="shared" si="0"/>
        <v>28875214.675000004</v>
      </c>
    </row>
    <row r="27" spans="1:12" x14ac:dyDescent="0.25">
      <c r="A27" s="44">
        <v>2008</v>
      </c>
      <c r="B27" s="44">
        <v>19713174.092999998</v>
      </c>
      <c r="C27" s="44">
        <v>1778244.4580000001</v>
      </c>
      <c r="D27" s="44">
        <v>4584246.1509999996</v>
      </c>
      <c r="E27" s="44">
        <v>2664302.9580000001</v>
      </c>
      <c r="F27" s="44">
        <v>1792060.6939999999</v>
      </c>
      <c r="G27" s="44">
        <v>557898.82299999997</v>
      </c>
      <c r="H27" s="44">
        <v>3378785.2579999999</v>
      </c>
      <c r="I27" s="44">
        <v>982261.91700000002</v>
      </c>
      <c r="J27" s="44">
        <v>334889.55499999999</v>
      </c>
      <c r="K27" s="44">
        <v>527549.35699999996</v>
      </c>
      <c r="L27" s="44">
        <f t="shared" si="0"/>
        <v>36313413.263999999</v>
      </c>
    </row>
    <row r="28" spans="1:12" x14ac:dyDescent="0.25">
      <c r="A28" s="45">
        <v>2009</v>
      </c>
      <c r="B28" s="44">
        <v>18557034.642999999</v>
      </c>
      <c r="C28" s="44">
        <v>1630813.4839999999</v>
      </c>
      <c r="D28" s="44">
        <v>3114089.0869999998</v>
      </c>
      <c r="E28" s="44">
        <v>1475439.5190000001</v>
      </c>
      <c r="F28" s="44">
        <v>1413997.47</v>
      </c>
      <c r="G28" s="44">
        <v>277928.196</v>
      </c>
      <c r="H28" s="44">
        <v>2848834.5049999999</v>
      </c>
      <c r="I28" s="44">
        <v>821226.04299999995</v>
      </c>
      <c r="J28" s="44">
        <v>349625.71299999999</v>
      </c>
      <c r="K28" s="44">
        <v>511652.04100000003</v>
      </c>
      <c r="L28" s="45">
        <f t="shared" si="0"/>
        <v>31000640.701000001</v>
      </c>
    </row>
    <row r="29" spans="1:12" x14ac:dyDescent="0.25">
      <c r="A29" s="44">
        <v>2010</v>
      </c>
      <c r="B29" s="44">
        <v>23801546.489999998</v>
      </c>
      <c r="C29" s="44">
        <v>1587890.39</v>
      </c>
      <c r="D29" s="44">
        <v>4501417.2510000002</v>
      </c>
      <c r="E29" s="44">
        <v>1263633.33</v>
      </c>
      <c r="F29" s="44">
        <v>1314975.8330000001</v>
      </c>
      <c r="G29" s="44">
        <v>342364.24200000003</v>
      </c>
      <c r="H29" s="44">
        <v>3282658.9589999998</v>
      </c>
      <c r="I29" s="44">
        <v>585894.31900000002</v>
      </c>
      <c r="J29" s="44">
        <v>219016.76</v>
      </c>
      <c r="K29" s="44">
        <v>585395.68500000006</v>
      </c>
      <c r="L29" s="44">
        <f t="shared" si="0"/>
        <v>37484793.258999996</v>
      </c>
    </row>
    <row r="30" spans="1:12" x14ac:dyDescent="0.25">
      <c r="A30" s="45">
        <v>2011</v>
      </c>
      <c r="B30" s="44">
        <v>36880833.365000002</v>
      </c>
      <c r="C30" s="44">
        <v>1989096.334</v>
      </c>
      <c r="D30" s="44">
        <v>6353521.477</v>
      </c>
      <c r="E30" s="44">
        <v>1361298.791</v>
      </c>
      <c r="F30" s="44">
        <v>1457914.11</v>
      </c>
      <c r="G30" s="44">
        <v>407624.82900000003</v>
      </c>
      <c r="H30" s="44">
        <v>3543549.5159999998</v>
      </c>
      <c r="I30" s="44">
        <v>704227.60400000005</v>
      </c>
      <c r="J30" s="44">
        <v>235939.50399999999</v>
      </c>
      <c r="K30" s="44">
        <v>937112.81</v>
      </c>
      <c r="L30" s="45">
        <f t="shared" si="0"/>
        <v>53871118.340000011</v>
      </c>
    </row>
    <row r="31" spans="1:12" x14ac:dyDescent="0.25">
      <c r="A31" s="44">
        <v>2012</v>
      </c>
      <c r="B31" s="44">
        <v>39612813.498999998</v>
      </c>
      <c r="C31" s="44">
        <v>1914930.4</v>
      </c>
      <c r="D31" s="44">
        <v>6422336.0489999996</v>
      </c>
      <c r="E31" s="44">
        <v>1374117.2439999999</v>
      </c>
      <c r="F31" s="44">
        <v>1508118.7279999999</v>
      </c>
      <c r="G31" s="44">
        <v>572194.26599999995</v>
      </c>
      <c r="H31" s="44">
        <v>3680275.122</v>
      </c>
      <c r="I31" s="44">
        <v>761006.13100000005</v>
      </c>
      <c r="J31" s="44">
        <v>292470.01299999998</v>
      </c>
      <c r="K31" s="44">
        <v>489406.86900000001</v>
      </c>
      <c r="L31" s="44">
        <f t="shared" si="0"/>
        <v>56627668.321000002</v>
      </c>
    </row>
    <row r="32" spans="1:12" x14ac:dyDescent="0.25">
      <c r="A32" s="45">
        <v>2013</v>
      </c>
      <c r="B32" s="44">
        <v>39855152.189000003</v>
      </c>
      <c r="C32" s="44">
        <v>1693701.909</v>
      </c>
      <c r="D32" s="44">
        <v>5987782.2180000003</v>
      </c>
      <c r="E32" s="44">
        <v>1226416.031</v>
      </c>
      <c r="F32" s="44">
        <v>1396586.29</v>
      </c>
      <c r="G32" s="44">
        <v>852681.61600000004</v>
      </c>
      <c r="H32" s="44">
        <v>3688058.307</v>
      </c>
      <c r="I32" s="44">
        <v>778548.43</v>
      </c>
      <c r="J32" s="44">
        <v>309591.41399999999</v>
      </c>
      <c r="K32" s="44">
        <v>555288.30099999998</v>
      </c>
      <c r="L32" s="45">
        <f t="shared" si="0"/>
        <v>56343806.704999998</v>
      </c>
    </row>
    <row r="33" spans="1:12" x14ac:dyDescent="0.25">
      <c r="A33" s="44">
        <v>2014</v>
      </c>
      <c r="B33" s="44">
        <v>38280708.718000002</v>
      </c>
      <c r="C33" s="44">
        <v>1979336.091</v>
      </c>
      <c r="D33" s="44">
        <v>4319866.4050000003</v>
      </c>
      <c r="E33" s="44">
        <v>1169928.5379999999</v>
      </c>
      <c r="F33" s="44">
        <v>1412913.648</v>
      </c>
      <c r="G33" s="44">
        <v>537887.11600000004</v>
      </c>
      <c r="H33" s="44">
        <v>3537282.8960000002</v>
      </c>
      <c r="I33" s="44">
        <v>769658.38600000006</v>
      </c>
      <c r="J33" s="44">
        <v>315473.06800000003</v>
      </c>
      <c r="K33" s="44">
        <v>576269.13399999996</v>
      </c>
      <c r="L33" s="44">
        <f t="shared" si="0"/>
        <v>52899324.000000007</v>
      </c>
    </row>
    <row r="34" spans="1:12" x14ac:dyDescent="0.25">
      <c r="A34" s="45">
        <v>2015</v>
      </c>
      <c r="B34" s="44">
        <v>22885265.664000001</v>
      </c>
      <c r="C34" s="44">
        <v>1599368.824</v>
      </c>
      <c r="D34" s="44">
        <v>2545100.977</v>
      </c>
      <c r="E34" s="44">
        <v>1047321.357</v>
      </c>
      <c r="F34" s="44">
        <v>1150763.906</v>
      </c>
      <c r="G34" s="44">
        <v>493176.80200000003</v>
      </c>
      <c r="H34" s="44">
        <v>3138960.5580000002</v>
      </c>
      <c r="I34" s="44">
        <v>694099.90500000003</v>
      </c>
      <c r="J34" s="44">
        <v>306106.82400000002</v>
      </c>
      <c r="K34" s="44">
        <v>592129.44700000004</v>
      </c>
      <c r="L34" s="45">
        <f t="shared" si="0"/>
        <v>34452294.264000006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workbookViewId="0">
      <selection activeCell="B10" sqref="B10"/>
    </sheetView>
  </sheetViews>
  <sheetFormatPr baseColWidth="10" defaultRowHeight="15" x14ac:dyDescent="0.25"/>
  <cols>
    <col min="1" max="1" width="15.7109375" customWidth="1"/>
  </cols>
  <sheetData>
    <row r="1" spans="1:22" ht="102.75" thickBot="1" x14ac:dyDescent="0.3">
      <c r="A1" s="118" t="s">
        <v>195</v>
      </c>
      <c r="B1" s="126" t="s">
        <v>128</v>
      </c>
      <c r="C1" s="126" t="s">
        <v>129</v>
      </c>
      <c r="D1" s="126" t="s">
        <v>130</v>
      </c>
      <c r="E1" s="126" t="s">
        <v>131</v>
      </c>
      <c r="F1" s="126" t="s">
        <v>132</v>
      </c>
      <c r="G1" s="126" t="s">
        <v>133</v>
      </c>
      <c r="H1" s="126" t="s">
        <v>134</v>
      </c>
      <c r="I1" s="126" t="s">
        <v>135</v>
      </c>
      <c r="J1" s="126" t="s">
        <v>136</v>
      </c>
      <c r="K1" s="126" t="s">
        <v>137</v>
      </c>
    </row>
    <row r="2" spans="1:22" x14ac:dyDescent="0.25">
      <c r="A2" s="44">
        <v>1995</v>
      </c>
      <c r="B2" s="44">
        <v>5730696.5099999998</v>
      </c>
      <c r="C2" s="44">
        <v>563858.11199999996</v>
      </c>
      <c r="D2" s="44">
        <v>974113.24699999997</v>
      </c>
      <c r="E2" s="44">
        <v>1021105.973</v>
      </c>
      <c r="F2" s="44">
        <v>370261.217</v>
      </c>
      <c r="G2" s="44">
        <v>81178.335999999996</v>
      </c>
      <c r="H2" s="44">
        <v>854133.99</v>
      </c>
      <c r="I2" s="44">
        <v>165228.84599999999</v>
      </c>
      <c r="J2" s="44">
        <v>47065.146000000001</v>
      </c>
      <c r="K2" s="44">
        <v>100177.364</v>
      </c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</row>
    <row r="3" spans="1:22" x14ac:dyDescent="0.25">
      <c r="A3" s="45">
        <v>1996</v>
      </c>
      <c r="B3" s="44">
        <v>6354850.2510000002</v>
      </c>
      <c r="C3" s="44">
        <v>513762.63699999999</v>
      </c>
      <c r="D3" s="44">
        <v>965384.67700000003</v>
      </c>
      <c r="E3" s="44">
        <v>875213.68099999998</v>
      </c>
      <c r="F3" s="44">
        <v>358368.23700000002</v>
      </c>
      <c r="G3" s="44">
        <v>107100.11500000001</v>
      </c>
      <c r="H3" s="44">
        <v>821203.32299999997</v>
      </c>
      <c r="I3" s="44">
        <v>170607.15599999999</v>
      </c>
      <c r="J3" s="44">
        <v>38846.326999999997</v>
      </c>
      <c r="K3" s="44">
        <v>132323.61300000001</v>
      </c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</row>
    <row r="4" spans="1:22" x14ac:dyDescent="0.25">
      <c r="A4" s="44">
        <v>1997</v>
      </c>
      <c r="B4" s="44">
        <v>7016173.5669999998</v>
      </c>
      <c r="C4" s="44">
        <v>617070.05200000003</v>
      </c>
      <c r="D4" s="44">
        <v>916965.05799999996</v>
      </c>
      <c r="E4" s="44">
        <v>859770.52</v>
      </c>
      <c r="F4" s="44">
        <v>418404.81</v>
      </c>
      <c r="G4" s="44">
        <v>192073.73699999999</v>
      </c>
      <c r="H4" s="44">
        <v>888720.82700000005</v>
      </c>
      <c r="I4" s="44">
        <v>219442.644</v>
      </c>
      <c r="J4" s="44">
        <v>56575.697</v>
      </c>
      <c r="K4" s="44">
        <v>182035.266</v>
      </c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</row>
    <row r="5" spans="1:22" x14ac:dyDescent="0.25">
      <c r="A5" s="45">
        <v>1998</v>
      </c>
      <c r="B5" s="44">
        <v>6440288.182</v>
      </c>
      <c r="C5" s="44">
        <v>704536.28399999999</v>
      </c>
      <c r="D5" s="44">
        <v>658176.16</v>
      </c>
      <c r="E5" s="44">
        <v>819012.16099999996</v>
      </c>
      <c r="F5" s="44">
        <v>462019.20899999997</v>
      </c>
      <c r="G5" s="44">
        <v>159679.16200000001</v>
      </c>
      <c r="H5" s="44">
        <v>936694.68099999998</v>
      </c>
      <c r="I5" s="44">
        <v>232588.20199999999</v>
      </c>
      <c r="J5" s="44">
        <v>63708.65</v>
      </c>
      <c r="K5" s="44">
        <v>205021.068</v>
      </c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</row>
    <row r="6" spans="1:22" x14ac:dyDescent="0.25">
      <c r="A6" s="44">
        <v>1999</v>
      </c>
      <c r="B6" s="44">
        <v>7109459.4709999999</v>
      </c>
      <c r="C6" s="44">
        <v>625199.69700000004</v>
      </c>
      <c r="D6" s="44">
        <v>923213.58700000006</v>
      </c>
      <c r="E6" s="44">
        <v>774294.90599999996</v>
      </c>
      <c r="F6" s="44">
        <v>461724.59899999999</v>
      </c>
      <c r="G6" s="44">
        <v>78336.091</v>
      </c>
      <c r="H6" s="44">
        <v>1095173.024</v>
      </c>
      <c r="I6" s="44">
        <v>179190.932</v>
      </c>
      <c r="J6" s="44">
        <v>62592.059000000001</v>
      </c>
      <c r="K6" s="44">
        <v>192434.66500000001</v>
      </c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</row>
    <row r="7" spans="1:22" x14ac:dyDescent="0.25">
      <c r="A7" s="45">
        <v>2000</v>
      </c>
      <c r="B7" s="44">
        <v>7548667.6710000001</v>
      </c>
      <c r="C7" s="44">
        <v>692952.71200000006</v>
      </c>
      <c r="D7" s="44">
        <v>1192243.338</v>
      </c>
      <c r="E7" s="44">
        <v>940918.01800000004</v>
      </c>
      <c r="F7" s="44">
        <v>544044.07799999998</v>
      </c>
      <c r="G7" s="44">
        <v>229294.701</v>
      </c>
      <c r="H7" s="44">
        <v>1289006.415</v>
      </c>
      <c r="I7" s="44">
        <v>243255.39300000001</v>
      </c>
      <c r="J7" s="44">
        <v>78264.091</v>
      </c>
      <c r="K7" s="44">
        <v>260563.149</v>
      </c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</row>
    <row r="8" spans="1:22" x14ac:dyDescent="0.25">
      <c r="A8" s="44">
        <v>2001</v>
      </c>
      <c r="B8" s="44">
        <v>6116000.0590000004</v>
      </c>
      <c r="C8" s="44">
        <v>785664.45299999998</v>
      </c>
      <c r="D8" s="44">
        <v>1124168.6710000001</v>
      </c>
      <c r="E8" s="44">
        <v>1000350.986</v>
      </c>
      <c r="F8" s="44">
        <v>669516.09</v>
      </c>
      <c r="G8" s="44">
        <v>439203.43099999998</v>
      </c>
      <c r="H8" s="44">
        <v>1297833.851</v>
      </c>
      <c r="I8" s="44">
        <v>312676.36700000003</v>
      </c>
      <c r="J8" s="44">
        <v>83326.104000000007</v>
      </c>
      <c r="K8" s="44">
        <v>308453.63400000002</v>
      </c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</row>
    <row r="9" spans="1:22" x14ac:dyDescent="0.25">
      <c r="A9" s="45">
        <v>2002</v>
      </c>
      <c r="B9" s="44">
        <v>5889405.0130000003</v>
      </c>
      <c r="C9" s="44">
        <v>825134.01</v>
      </c>
      <c r="D9" s="44">
        <v>1142414.9580000001</v>
      </c>
      <c r="E9" s="44">
        <v>862373.02099999995</v>
      </c>
      <c r="F9" s="44">
        <v>655408.67000000004</v>
      </c>
      <c r="G9" s="44">
        <v>344614.77799999999</v>
      </c>
      <c r="H9" s="44">
        <v>1315846.355</v>
      </c>
      <c r="I9" s="44">
        <v>263869.348</v>
      </c>
      <c r="J9" s="44">
        <v>88130.752999999997</v>
      </c>
      <c r="K9" s="44">
        <v>260072.003</v>
      </c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</row>
    <row r="10" spans="1:22" x14ac:dyDescent="0.25">
      <c r="A10" s="44">
        <v>2003</v>
      </c>
      <c r="B10" s="44">
        <v>6241916.7290000003</v>
      </c>
      <c r="C10" s="44">
        <v>919497.65300000005</v>
      </c>
      <c r="D10" s="44">
        <v>1391645.716</v>
      </c>
      <c r="E10" s="44">
        <v>1009697.96</v>
      </c>
      <c r="F10" s="44">
        <v>657706.821</v>
      </c>
      <c r="G10" s="44">
        <v>125433.23699999999</v>
      </c>
      <c r="H10" s="44">
        <v>1355192.87</v>
      </c>
      <c r="I10" s="44">
        <v>258436.736</v>
      </c>
      <c r="J10" s="44">
        <v>79170.448999999993</v>
      </c>
      <c r="K10" s="44">
        <v>253967.83199999999</v>
      </c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</row>
    <row r="11" spans="1:22" x14ac:dyDescent="0.25">
      <c r="A11" s="45">
        <v>2004</v>
      </c>
      <c r="B11" s="44">
        <v>7563743.4040000001</v>
      </c>
      <c r="C11" s="44">
        <v>1132407.2720000001</v>
      </c>
      <c r="D11" s="44">
        <v>1880081.497</v>
      </c>
      <c r="E11" s="44">
        <v>1355567.1</v>
      </c>
      <c r="F11" s="44">
        <v>819783.45400000003</v>
      </c>
      <c r="G11" s="44">
        <v>423874.41200000001</v>
      </c>
      <c r="H11" s="44">
        <v>1925233.9750000001</v>
      </c>
      <c r="I11" s="44">
        <v>414334.74300000002</v>
      </c>
      <c r="J11" s="44">
        <v>131868.625</v>
      </c>
      <c r="K11" s="44">
        <v>252790.74100000001</v>
      </c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</row>
    <row r="12" spans="1:22" x14ac:dyDescent="0.25">
      <c r="A12" s="45">
        <v>2005</v>
      </c>
      <c r="B12" s="44">
        <v>10230704.045</v>
      </c>
      <c r="C12" s="44">
        <v>1263856.1580000001</v>
      </c>
      <c r="D12" s="44">
        <v>2393519.5350000001</v>
      </c>
      <c r="E12" s="44">
        <v>1440301.7109999999</v>
      </c>
      <c r="F12" s="44">
        <v>999751.75600000005</v>
      </c>
      <c r="G12" s="44">
        <v>669492.88300000003</v>
      </c>
      <c r="H12" s="44">
        <v>2264328.4780000001</v>
      </c>
      <c r="I12" s="44">
        <v>482570.52100000001</v>
      </c>
      <c r="J12" s="44">
        <v>166356.696</v>
      </c>
      <c r="K12" s="44">
        <v>315273.299</v>
      </c>
    </row>
    <row r="13" spans="1:22" x14ac:dyDescent="0.25">
      <c r="A13" s="44">
        <v>2006</v>
      </c>
      <c r="B13" s="44">
        <v>11354360.601</v>
      </c>
      <c r="C13" s="44">
        <v>1441057.6410000001</v>
      </c>
      <c r="D13" s="44">
        <v>2939322.9920000001</v>
      </c>
      <c r="E13" s="44">
        <v>1553833.6240000001</v>
      </c>
      <c r="F13" s="44">
        <v>1191088.402</v>
      </c>
      <c r="G13" s="44">
        <v>774514.53399999999</v>
      </c>
      <c r="H13" s="44">
        <v>2818235.7510000002</v>
      </c>
      <c r="I13" s="44">
        <v>587006.18700000003</v>
      </c>
      <c r="J13" s="44">
        <v>215055.416</v>
      </c>
      <c r="K13" s="44">
        <v>360882.92099999997</v>
      </c>
    </row>
    <row r="14" spans="1:22" x14ac:dyDescent="0.25">
      <c r="A14" s="45">
        <v>2007</v>
      </c>
      <c r="B14" s="44">
        <v>13713080.598999999</v>
      </c>
      <c r="C14" s="44">
        <v>1657648.7509999999</v>
      </c>
      <c r="D14" s="44">
        <v>3208985.0819999999</v>
      </c>
      <c r="E14" s="44">
        <v>2391631.3309999998</v>
      </c>
      <c r="F14" s="44">
        <v>1512990.2709999999</v>
      </c>
      <c r="G14" s="44">
        <v>1174118.6470000001</v>
      </c>
      <c r="H14" s="44">
        <v>3727160.7429999998</v>
      </c>
      <c r="I14" s="44">
        <v>814576.77099999995</v>
      </c>
      <c r="J14" s="44">
        <v>270679.38</v>
      </c>
      <c r="K14" s="44">
        <v>404343.1</v>
      </c>
    </row>
    <row r="15" spans="1:22" x14ac:dyDescent="0.25">
      <c r="A15" s="44">
        <v>2008</v>
      </c>
      <c r="B15" s="44">
        <v>19713174.092999998</v>
      </c>
      <c r="C15" s="44">
        <v>1778244.4580000001</v>
      </c>
      <c r="D15" s="44">
        <v>4584246.1509999996</v>
      </c>
      <c r="E15" s="44">
        <v>2664302.9580000001</v>
      </c>
      <c r="F15" s="44">
        <v>1792060.6939999999</v>
      </c>
      <c r="G15" s="44">
        <v>557898.82299999997</v>
      </c>
      <c r="H15" s="44">
        <v>3378785.2579999999</v>
      </c>
      <c r="I15" s="44">
        <v>982261.91700000002</v>
      </c>
      <c r="J15" s="44">
        <v>334889.55499999999</v>
      </c>
      <c r="K15" s="44">
        <v>527549.35699999996</v>
      </c>
    </row>
    <row r="16" spans="1:22" x14ac:dyDescent="0.25">
      <c r="A16" s="45">
        <v>2009</v>
      </c>
      <c r="B16" s="44">
        <v>18557034.642999999</v>
      </c>
      <c r="C16" s="44">
        <v>1630813.4839999999</v>
      </c>
      <c r="D16" s="44">
        <v>3114089.0869999998</v>
      </c>
      <c r="E16" s="44">
        <v>1475439.5190000001</v>
      </c>
      <c r="F16" s="44">
        <v>1413997.47</v>
      </c>
      <c r="G16" s="44">
        <v>277928.196</v>
      </c>
      <c r="H16" s="44">
        <v>2848834.5049999999</v>
      </c>
      <c r="I16" s="44">
        <v>821226.04299999995</v>
      </c>
      <c r="J16" s="44">
        <v>349625.71299999999</v>
      </c>
      <c r="K16" s="44">
        <v>511652.04100000003</v>
      </c>
    </row>
    <row r="17" spans="1:11" x14ac:dyDescent="0.25">
      <c r="A17" s="44">
        <v>2010</v>
      </c>
      <c r="B17" s="44">
        <v>23801546.489999998</v>
      </c>
      <c r="C17" s="44">
        <v>1587890.39</v>
      </c>
      <c r="D17" s="44">
        <v>4501417.2510000002</v>
      </c>
      <c r="E17" s="44">
        <v>1263633.33</v>
      </c>
      <c r="F17" s="44">
        <v>1314975.8330000001</v>
      </c>
      <c r="G17" s="44">
        <v>342364.24200000003</v>
      </c>
      <c r="H17" s="44">
        <v>3282658.9589999998</v>
      </c>
      <c r="I17" s="44">
        <v>585894.31900000002</v>
      </c>
      <c r="J17" s="44">
        <v>219016.76</v>
      </c>
      <c r="K17" s="44">
        <v>585395.68500000006</v>
      </c>
    </row>
    <row r="18" spans="1:11" x14ac:dyDescent="0.25">
      <c r="A18" s="45">
        <v>2011</v>
      </c>
      <c r="B18" s="44">
        <v>36880833.365000002</v>
      </c>
      <c r="C18" s="44">
        <v>1989096.334</v>
      </c>
      <c r="D18" s="44">
        <v>6353521.477</v>
      </c>
      <c r="E18" s="44">
        <v>1361298.791</v>
      </c>
      <c r="F18" s="44">
        <v>1457914.11</v>
      </c>
      <c r="G18" s="44">
        <v>407624.82900000003</v>
      </c>
      <c r="H18" s="44">
        <v>3543549.5159999998</v>
      </c>
      <c r="I18" s="44">
        <v>704227.60400000005</v>
      </c>
      <c r="J18" s="44">
        <v>235939.50399999999</v>
      </c>
      <c r="K18" s="44">
        <v>937112.81</v>
      </c>
    </row>
    <row r="19" spans="1:11" x14ac:dyDescent="0.25">
      <c r="A19" s="44">
        <v>2012</v>
      </c>
      <c r="B19" s="44">
        <v>39612813.498999998</v>
      </c>
      <c r="C19" s="44">
        <v>1914930.4</v>
      </c>
      <c r="D19" s="44">
        <v>6422336.0489999996</v>
      </c>
      <c r="E19" s="44">
        <v>1374117.2439999999</v>
      </c>
      <c r="F19" s="44">
        <v>1508118.7279999999</v>
      </c>
      <c r="G19" s="44">
        <v>572194.26599999995</v>
      </c>
      <c r="H19" s="44">
        <v>3680275.122</v>
      </c>
      <c r="I19" s="44">
        <v>761006.13100000005</v>
      </c>
      <c r="J19" s="44">
        <v>292470.01299999998</v>
      </c>
      <c r="K19" s="44">
        <v>489406.86900000001</v>
      </c>
    </row>
    <row r="20" spans="1:11" x14ac:dyDescent="0.25">
      <c r="A20" s="45">
        <v>2013</v>
      </c>
      <c r="B20" s="44">
        <v>39855152.189000003</v>
      </c>
      <c r="C20" s="44">
        <v>1693701.909</v>
      </c>
      <c r="D20" s="44">
        <v>5987782.2180000003</v>
      </c>
      <c r="E20" s="44">
        <v>1226416.031</v>
      </c>
      <c r="F20" s="44">
        <v>1396586.29</v>
      </c>
      <c r="G20" s="44">
        <v>852681.61600000004</v>
      </c>
      <c r="H20" s="44">
        <v>3688058.307</v>
      </c>
      <c r="I20" s="44">
        <v>778548.43</v>
      </c>
      <c r="J20" s="44">
        <v>309591.41399999999</v>
      </c>
      <c r="K20" s="44">
        <v>555288.30099999998</v>
      </c>
    </row>
    <row r="21" spans="1:11" x14ac:dyDescent="0.25">
      <c r="A21" s="44">
        <v>2014</v>
      </c>
      <c r="B21" s="44">
        <v>38280708.718000002</v>
      </c>
      <c r="C21" s="44">
        <v>1979336.091</v>
      </c>
      <c r="D21" s="44">
        <v>4319866.4050000003</v>
      </c>
      <c r="E21" s="44">
        <v>1169928.5379999999</v>
      </c>
      <c r="F21" s="44">
        <v>1412913.648</v>
      </c>
      <c r="G21" s="44">
        <v>537887.11600000004</v>
      </c>
      <c r="H21" s="44">
        <v>3537282.8960000002</v>
      </c>
      <c r="I21" s="44">
        <v>769658.38600000006</v>
      </c>
      <c r="J21" s="44">
        <v>315473.06800000003</v>
      </c>
      <c r="K21" s="44">
        <v>576269.13399999996</v>
      </c>
    </row>
    <row r="22" spans="1:11" x14ac:dyDescent="0.25">
      <c r="A22" s="45">
        <v>2015</v>
      </c>
      <c r="B22" s="44">
        <v>22885265.664000001</v>
      </c>
      <c r="C22" s="44">
        <v>1599368.824</v>
      </c>
      <c r="D22" s="44">
        <v>2545100.977</v>
      </c>
      <c r="E22" s="44">
        <v>1047321.357</v>
      </c>
      <c r="F22" s="44">
        <v>1150763.906</v>
      </c>
      <c r="G22" s="44">
        <v>493176.80200000003</v>
      </c>
      <c r="H22" s="44">
        <v>3138960.5580000002</v>
      </c>
      <c r="I22" s="44">
        <v>694099.90500000003</v>
      </c>
      <c r="J22" s="44">
        <v>306106.82400000002</v>
      </c>
      <c r="K22" s="44">
        <v>592129.44700000004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K33" sqref="K33"/>
    </sheetView>
  </sheetViews>
  <sheetFormatPr baseColWidth="10" defaultRowHeight="15" x14ac:dyDescent="0.25"/>
  <cols>
    <col min="2" max="2" width="13.42578125" customWidth="1"/>
    <col min="7" max="7" width="13" customWidth="1"/>
  </cols>
  <sheetData>
    <row r="1" spans="1:11" ht="60.75" thickBot="1" x14ac:dyDescent="0.3">
      <c r="A1" s="28" t="s">
        <v>0</v>
      </c>
      <c r="B1" s="71" t="s">
        <v>62</v>
      </c>
      <c r="C1" s="71" t="s">
        <v>63</v>
      </c>
      <c r="D1" s="71" t="s">
        <v>64</v>
      </c>
      <c r="E1" s="70" t="s">
        <v>65</v>
      </c>
      <c r="F1" s="71" t="s">
        <v>66</v>
      </c>
      <c r="G1" s="71" t="s">
        <v>67</v>
      </c>
      <c r="H1" s="71" t="s">
        <v>68</v>
      </c>
      <c r="I1" s="71" t="s">
        <v>69</v>
      </c>
      <c r="J1" s="71" t="s">
        <v>70</v>
      </c>
      <c r="K1" s="71" t="s">
        <v>71</v>
      </c>
    </row>
    <row r="2" spans="1:11" x14ac:dyDescent="0.25">
      <c r="A2" s="44">
        <v>1995</v>
      </c>
      <c r="B2" s="44">
        <f>Data!B36</f>
        <v>1977013.422</v>
      </c>
      <c r="C2" s="44">
        <f>Data!C36</f>
        <v>66047.48</v>
      </c>
      <c r="D2" s="44">
        <f>Data!D36</f>
        <v>101948.97199999999</v>
      </c>
      <c r="E2" s="44">
        <f>Data!E36</f>
        <v>112399.629</v>
      </c>
      <c r="F2" s="44">
        <f>Data!F36</f>
        <v>15006.369000000001</v>
      </c>
      <c r="G2" s="44">
        <f>Data!G36</f>
        <v>9.2430000000000003</v>
      </c>
      <c r="H2" s="44">
        <f>Data!H36</f>
        <v>168723.74600000001</v>
      </c>
      <c r="I2" s="44">
        <f>Data!I36</f>
        <v>6652.7979999999998</v>
      </c>
      <c r="J2" s="44">
        <f>Data!J36</f>
        <v>566.99800000000005</v>
      </c>
      <c r="K2" s="44">
        <f>Data!K36</f>
        <v>2269.0439999999999</v>
      </c>
    </row>
    <row r="3" spans="1:11" x14ac:dyDescent="0.25">
      <c r="A3" s="45">
        <v>1996</v>
      </c>
      <c r="B3" s="44">
        <f>Data!B37</f>
        <v>2011916.14</v>
      </c>
      <c r="C3" s="44">
        <f>Data!C37</f>
        <v>51344.527999999998</v>
      </c>
      <c r="D3" s="44">
        <f>Data!D37</f>
        <v>42207.595999999998</v>
      </c>
      <c r="E3" s="44">
        <f>Data!E37</f>
        <v>99830.437000000005</v>
      </c>
      <c r="F3" s="44">
        <f>Data!F37</f>
        <v>13434.156000000001</v>
      </c>
      <c r="G3" s="44">
        <f>Data!G37</f>
        <v>56.029000000000003</v>
      </c>
      <c r="H3" s="44">
        <f>Data!H37</f>
        <v>173476.916</v>
      </c>
      <c r="I3" s="44">
        <f>Data!I37</f>
        <v>7933.3050000000003</v>
      </c>
      <c r="J3" s="44">
        <f>Data!J37</f>
        <v>327.19499999999999</v>
      </c>
      <c r="K3" s="44">
        <f>Data!K37</f>
        <v>2484.835</v>
      </c>
    </row>
    <row r="4" spans="1:11" x14ac:dyDescent="0.25">
      <c r="A4" s="44">
        <v>1997</v>
      </c>
      <c r="B4" s="44">
        <f>Data!B38</f>
        <v>2332575.5150000001</v>
      </c>
      <c r="C4" s="44">
        <f>Data!C38</f>
        <v>71122.183000000005</v>
      </c>
      <c r="D4" s="44">
        <f>Data!D38</f>
        <v>30631.909</v>
      </c>
      <c r="E4" s="44">
        <f>Data!E38</f>
        <v>87501.494000000006</v>
      </c>
      <c r="F4" s="44">
        <f>Data!F38</f>
        <v>12247.361000000001</v>
      </c>
      <c r="G4" s="44">
        <f>Data!G38</f>
        <v>180.17099999999999</v>
      </c>
      <c r="H4" s="44">
        <f>Data!H38</f>
        <v>134228.717</v>
      </c>
      <c r="I4" s="44">
        <f>Data!I38</f>
        <v>4839.9639999999999</v>
      </c>
      <c r="J4" s="44">
        <f>Data!J38</f>
        <v>138.983</v>
      </c>
      <c r="K4" s="44">
        <f>Data!K38</f>
        <v>3105.4830000000002</v>
      </c>
    </row>
    <row r="5" spans="1:11" x14ac:dyDescent="0.25">
      <c r="A5" s="45">
        <v>1998</v>
      </c>
      <c r="B5" s="44">
        <f>Data!B39</f>
        <v>2190853.5049999999</v>
      </c>
      <c r="C5" s="44">
        <f>Data!C39</f>
        <v>102018.985</v>
      </c>
      <c r="D5" s="44">
        <f>Data!D39</f>
        <v>30640.901000000002</v>
      </c>
      <c r="E5" s="44">
        <f>Data!E39</f>
        <v>83654.599000000002</v>
      </c>
      <c r="F5" s="44">
        <f>Data!F39</f>
        <v>8929.357</v>
      </c>
      <c r="G5" s="44">
        <f>Data!G39</f>
        <v>718.53700000000003</v>
      </c>
      <c r="H5" s="44">
        <f>Data!H39</f>
        <v>92975.356</v>
      </c>
      <c r="I5" s="44">
        <f>Data!I39</f>
        <v>3460.326</v>
      </c>
      <c r="J5" s="44">
        <f>Data!J39</f>
        <v>300.23500000000001</v>
      </c>
      <c r="K5" s="44">
        <f>Data!K39</f>
        <v>6918.5839999999998</v>
      </c>
    </row>
    <row r="6" spans="1:11" x14ac:dyDescent="0.25">
      <c r="A6" s="44">
        <v>1999</v>
      </c>
      <c r="B6" s="44">
        <f>Data!B40</f>
        <v>1658142.379</v>
      </c>
      <c r="C6" s="44">
        <f>Data!C40</f>
        <v>86904.357999999993</v>
      </c>
      <c r="D6" s="44">
        <f>Data!D40</f>
        <v>41160.828000000001</v>
      </c>
      <c r="E6" s="44">
        <f>Data!E40</f>
        <v>75572.648000000001</v>
      </c>
      <c r="F6" s="44">
        <f>Data!F40</f>
        <v>11286.083000000001</v>
      </c>
      <c r="G6" s="44">
        <f>Data!G40</f>
        <v>200.77799999999999</v>
      </c>
      <c r="H6" s="44">
        <f>Data!H40</f>
        <v>124488.36</v>
      </c>
      <c r="I6" s="44">
        <f>Data!I40</f>
        <v>3341.8330000000001</v>
      </c>
      <c r="J6" s="44">
        <f>Data!J40</f>
        <v>128.553</v>
      </c>
      <c r="K6" s="44">
        <f>Data!K40</f>
        <v>1881.729</v>
      </c>
    </row>
    <row r="7" spans="1:11" x14ac:dyDescent="0.25">
      <c r="A7" s="45">
        <v>2000</v>
      </c>
      <c r="B7" s="44">
        <f>Data!B41</f>
        <v>1471285.7949999999</v>
      </c>
      <c r="C7" s="44">
        <f>Data!C41</f>
        <v>64195.616999999998</v>
      </c>
      <c r="D7" s="44">
        <f>Data!D41</f>
        <v>25289.826000000001</v>
      </c>
      <c r="E7" s="44">
        <f>Data!E41</f>
        <v>89796.822</v>
      </c>
      <c r="F7" s="44">
        <f>Data!F41</f>
        <v>11345.458000000001</v>
      </c>
      <c r="G7" s="44">
        <f>Data!G41</f>
        <v>1498.2270000000001</v>
      </c>
      <c r="H7" s="44">
        <f>Data!H41</f>
        <v>161329.80799999999</v>
      </c>
      <c r="I7" s="44">
        <f>Data!I41</f>
        <v>3557.63</v>
      </c>
      <c r="J7" s="44">
        <f>Data!J41</f>
        <v>374.858</v>
      </c>
      <c r="K7" s="44">
        <f>Data!K41</f>
        <v>2242.0189999999998</v>
      </c>
    </row>
    <row r="8" spans="1:11" x14ac:dyDescent="0.25">
      <c r="A8" s="44">
        <v>2001</v>
      </c>
      <c r="B8" s="44">
        <f>Data!B42</f>
        <v>1380309.335</v>
      </c>
      <c r="C8" s="44">
        <f>Data!C42</f>
        <v>46139.762000000002</v>
      </c>
      <c r="D8" s="44">
        <f>Data!D42</f>
        <v>26775.984</v>
      </c>
      <c r="E8" s="44">
        <f>Data!E42</f>
        <v>94629.748000000007</v>
      </c>
      <c r="F8" s="44">
        <f>Data!F42</f>
        <v>12464.617</v>
      </c>
      <c r="G8" s="44">
        <f>Data!G42</f>
        <v>1396.373</v>
      </c>
      <c r="H8" s="44">
        <f>Data!H42</f>
        <v>179301.77900000001</v>
      </c>
      <c r="I8" s="44">
        <f>Data!I42</f>
        <v>5844.46</v>
      </c>
      <c r="J8" s="44">
        <f>Data!J42</f>
        <v>1671.5740000000001</v>
      </c>
      <c r="K8" s="44">
        <f>Data!K42</f>
        <v>1874.876</v>
      </c>
    </row>
    <row r="9" spans="1:11" x14ac:dyDescent="0.25">
      <c r="A9" s="45">
        <v>2002</v>
      </c>
      <c r="B9" s="44">
        <f>Data!B43</f>
        <v>1277430.0319999999</v>
      </c>
      <c r="C9" s="44">
        <f>Data!C43</f>
        <v>54620.4</v>
      </c>
      <c r="D9" s="44">
        <f>Data!D43</f>
        <v>28246.795999999998</v>
      </c>
      <c r="E9" s="44">
        <f>Data!E43</f>
        <v>86314.687000000005</v>
      </c>
      <c r="F9" s="44">
        <f>Data!F43</f>
        <v>10886.504999999999</v>
      </c>
      <c r="G9" s="44">
        <f>Data!G43</f>
        <v>419.41699999999997</v>
      </c>
      <c r="H9" s="44">
        <f>Data!H43</f>
        <v>183949.30600000001</v>
      </c>
      <c r="I9" s="44">
        <f>Data!I43</f>
        <v>5635.2960000000003</v>
      </c>
      <c r="J9" s="44">
        <f>Data!J43</f>
        <v>2714.4070000000002</v>
      </c>
      <c r="K9" s="44">
        <f>Data!K43</f>
        <v>1393.6469999999999</v>
      </c>
    </row>
    <row r="10" spans="1:11" x14ac:dyDescent="0.25">
      <c r="A10" s="44">
        <v>2003</v>
      </c>
      <c r="B10" s="44">
        <f>Data!B44</f>
        <v>1434754.3540000001</v>
      </c>
      <c r="C10" s="44">
        <f>Data!C44</f>
        <v>75622.274000000005</v>
      </c>
      <c r="D10" s="44">
        <f>Data!D44</f>
        <v>29302.392</v>
      </c>
      <c r="E10" s="44">
        <f>Data!E44</f>
        <v>98025.760999999999</v>
      </c>
      <c r="F10" s="44">
        <f>Data!F44</f>
        <v>19026.509999999998</v>
      </c>
      <c r="G10" s="44">
        <f>Data!G44</f>
        <v>384.214</v>
      </c>
      <c r="H10" s="44">
        <f>Data!H44</f>
        <v>237331.54699999999</v>
      </c>
      <c r="I10" s="44">
        <f>Data!I44</f>
        <v>7848.4229999999998</v>
      </c>
      <c r="J10" s="44">
        <f>Data!J44</f>
        <v>813.50400000000002</v>
      </c>
      <c r="K10" s="44">
        <f>Data!K44</f>
        <v>2032.5229999999999</v>
      </c>
    </row>
    <row r="11" spans="1:11" x14ac:dyDescent="0.25">
      <c r="A11" s="45">
        <v>2004</v>
      </c>
      <c r="B11" s="44">
        <f>Data!B45</f>
        <v>1681065.442</v>
      </c>
      <c r="C11" s="44">
        <f>Data!C45</f>
        <v>112823.107</v>
      </c>
      <c r="D11" s="44">
        <f>Data!D45</f>
        <v>72099.004000000001</v>
      </c>
      <c r="E11" s="44">
        <f>Data!E45</f>
        <v>96377.896999999997</v>
      </c>
      <c r="F11" s="44">
        <f>Data!F45</f>
        <v>22624.557000000001</v>
      </c>
      <c r="G11" s="44">
        <f>Data!G45</f>
        <v>2035.1289999999999</v>
      </c>
      <c r="H11" s="44">
        <f>Data!H45</f>
        <v>345207.22399999999</v>
      </c>
      <c r="I11" s="44">
        <f>Data!I45</f>
        <v>10463.759</v>
      </c>
      <c r="J11" s="44">
        <f>Data!J45</f>
        <v>1358.87</v>
      </c>
      <c r="K11" s="44">
        <f>Data!K45</f>
        <v>2582.1759999999999</v>
      </c>
    </row>
    <row r="12" spans="1:11" x14ac:dyDescent="0.25">
      <c r="A12" s="44">
        <v>2005</v>
      </c>
      <c r="B12" s="44">
        <f>Data!B46</f>
        <v>2123277.2969999998</v>
      </c>
      <c r="C12" s="44">
        <f>Data!C46</f>
        <v>142237.80499999999</v>
      </c>
      <c r="D12" s="44">
        <f>Data!D46</f>
        <v>89487.535000000003</v>
      </c>
      <c r="E12" s="44">
        <f>Data!E46</f>
        <v>81320.093999999997</v>
      </c>
      <c r="F12" s="44">
        <f>Data!F46</f>
        <v>30378.736000000001</v>
      </c>
      <c r="G12" s="44">
        <f>Data!G46</f>
        <v>164.38200000000001</v>
      </c>
      <c r="H12" s="44">
        <f>Data!H46</f>
        <v>343984.43400000001</v>
      </c>
      <c r="I12" s="44">
        <f>Data!I46</f>
        <v>9063.0540000000001</v>
      </c>
      <c r="J12" s="44">
        <f>Data!J46</f>
        <v>860.28899999999999</v>
      </c>
      <c r="K12" s="44">
        <f>Data!K46</f>
        <v>2653.5250000000001</v>
      </c>
    </row>
    <row r="13" spans="1:11" x14ac:dyDescent="0.25">
      <c r="A13" s="45">
        <v>2006</v>
      </c>
      <c r="B13" s="44">
        <f>Data!B47</f>
        <v>2467755.2760000001</v>
      </c>
      <c r="C13" s="44">
        <f>Data!C47</f>
        <v>121922.223</v>
      </c>
      <c r="D13" s="44">
        <f>Data!D47</f>
        <v>243811.75099999999</v>
      </c>
      <c r="E13" s="44">
        <f>Data!E47</f>
        <v>102829.516</v>
      </c>
      <c r="F13" s="44">
        <f>Data!F47</f>
        <v>32221.593000000001</v>
      </c>
      <c r="G13" s="44">
        <f>Data!G47</f>
        <v>798.99900000000002</v>
      </c>
      <c r="H13" s="44">
        <f>Data!H47</f>
        <v>530427.82200000004</v>
      </c>
      <c r="I13" s="44">
        <f>Data!I47</f>
        <v>10684.534</v>
      </c>
      <c r="J13" s="44">
        <f>Data!J47</f>
        <v>4718.2610000000004</v>
      </c>
      <c r="K13" s="44">
        <f>Data!K47</f>
        <v>3238.701</v>
      </c>
    </row>
    <row r="14" spans="1:11" x14ac:dyDescent="0.25">
      <c r="A14" s="44">
        <v>2007</v>
      </c>
      <c r="B14" s="44">
        <f>Data!B48</f>
        <v>3093528.8450000002</v>
      </c>
      <c r="C14" s="44">
        <f>Data!C48</f>
        <v>251528.019</v>
      </c>
      <c r="D14" s="44">
        <f>Data!D48</f>
        <v>258673.73699999999</v>
      </c>
      <c r="E14" s="44">
        <f>Data!E48</f>
        <v>100876.219</v>
      </c>
      <c r="F14" s="44">
        <f>Data!F48</f>
        <v>33291.226999999999</v>
      </c>
      <c r="G14" s="44">
        <f>Data!G48</f>
        <v>658.95399999999995</v>
      </c>
      <c r="H14" s="44">
        <f>Data!H48</f>
        <v>785744.429</v>
      </c>
      <c r="I14" s="44">
        <f>Data!I48</f>
        <v>35292.389000000003</v>
      </c>
      <c r="J14" s="44">
        <f>Data!J48</f>
        <v>1408.76</v>
      </c>
      <c r="K14" s="44">
        <f>Data!K48</f>
        <v>4200.607</v>
      </c>
    </row>
    <row r="15" spans="1:11" x14ac:dyDescent="0.25">
      <c r="A15" s="45">
        <v>2008</v>
      </c>
      <c r="B15" s="44">
        <f>Data!B49</f>
        <v>3650717.5639999998</v>
      </c>
      <c r="C15" s="44">
        <f>Data!C49</f>
        <v>308802.092</v>
      </c>
      <c r="D15" s="44">
        <f>Data!D49</f>
        <v>283112.34999999998</v>
      </c>
      <c r="E15" s="44">
        <f>Data!E49</f>
        <v>86957.599000000002</v>
      </c>
      <c r="F15" s="44">
        <f>Data!F49</f>
        <v>30661.107</v>
      </c>
      <c r="G15" s="44">
        <f>Data!G49</f>
        <v>676.43299999999999</v>
      </c>
      <c r="H15" s="44">
        <f>Data!H49</f>
        <v>448866.26500000001</v>
      </c>
      <c r="I15" s="44">
        <f>Data!I49</f>
        <v>17113.844000000001</v>
      </c>
      <c r="J15" s="44">
        <f>Data!J49</f>
        <v>9070.7489999999998</v>
      </c>
      <c r="K15" s="44">
        <f>Data!K49</f>
        <v>5683.9009999999998</v>
      </c>
    </row>
    <row r="16" spans="1:11" x14ac:dyDescent="0.25">
      <c r="A16" s="44">
        <v>2009</v>
      </c>
      <c r="B16" s="44">
        <f>Data!B50</f>
        <v>4026824.7429999998</v>
      </c>
      <c r="C16" s="44">
        <f>Data!C50</f>
        <v>146255.89199999999</v>
      </c>
      <c r="D16" s="44">
        <f>Data!D50</f>
        <v>110811.94899999999</v>
      </c>
      <c r="E16" s="44">
        <f>Data!E50</f>
        <v>68899.619000000006</v>
      </c>
      <c r="F16" s="44">
        <f>Data!F50</f>
        <v>25613.776000000002</v>
      </c>
      <c r="G16" s="44">
        <f>Data!G50</f>
        <v>523.95899999999995</v>
      </c>
      <c r="H16" s="44">
        <f>Data!H50</f>
        <v>333248.58600000001</v>
      </c>
      <c r="I16" s="44">
        <f>Data!I50</f>
        <v>15250.745000000001</v>
      </c>
      <c r="J16" s="44">
        <f>Data!J50</f>
        <v>7587.82</v>
      </c>
      <c r="K16" s="44">
        <f>Data!K50</f>
        <v>6996.25</v>
      </c>
    </row>
    <row r="17" spans="1:11" x14ac:dyDescent="0.25">
      <c r="A17" s="45">
        <v>2010</v>
      </c>
      <c r="B17" s="44">
        <f>Data!B51</f>
        <v>4043985.6660000002</v>
      </c>
      <c r="C17" s="44">
        <f>Data!C51</f>
        <v>91975.599000000002</v>
      </c>
      <c r="D17" s="44">
        <f>Data!D51</f>
        <v>284284.39399999997</v>
      </c>
      <c r="E17" s="44">
        <f>Data!E51</f>
        <v>98441.146999999997</v>
      </c>
      <c r="F17" s="44">
        <f>Data!F51</f>
        <v>27671.425999999999</v>
      </c>
      <c r="G17" s="44">
        <f>Data!G51</f>
        <v>1045.2840000000001</v>
      </c>
      <c r="H17" s="44">
        <f>Data!H51</f>
        <v>451034.72</v>
      </c>
      <c r="I17" s="44">
        <f>Data!I51</f>
        <v>22275.545999999998</v>
      </c>
      <c r="J17" s="44">
        <f>Data!J51</f>
        <v>8463.6779999999999</v>
      </c>
      <c r="K17" s="44">
        <f>Data!K51</f>
        <v>7183.4459999999999</v>
      </c>
    </row>
    <row r="18" spans="1:11" x14ac:dyDescent="0.25">
      <c r="A18" s="44">
        <v>2011</v>
      </c>
      <c r="B18" s="44">
        <f>Data!B52</f>
        <v>7645414.574</v>
      </c>
      <c r="C18" s="44">
        <f>Data!C52</f>
        <v>232766.99400000001</v>
      </c>
      <c r="D18" s="44">
        <f>Data!D52</f>
        <v>429291.28700000001</v>
      </c>
      <c r="E18" s="44">
        <f>Data!E52</f>
        <v>111358.995</v>
      </c>
      <c r="F18" s="44">
        <f>Data!F52</f>
        <v>33391.74</v>
      </c>
      <c r="G18" s="44">
        <f>Data!G52</f>
        <v>1229.0219999999999</v>
      </c>
      <c r="H18" s="44">
        <f>Data!H52</f>
        <v>478322.97</v>
      </c>
      <c r="I18" s="44">
        <f>Data!I52</f>
        <v>30953.641</v>
      </c>
      <c r="J18" s="44">
        <f>Data!J52</f>
        <v>14491.368</v>
      </c>
      <c r="K18" s="44">
        <f>Data!K52</f>
        <v>5583.3909999999996</v>
      </c>
    </row>
    <row r="19" spans="1:11" x14ac:dyDescent="0.25">
      <c r="A19" s="45">
        <v>2012</v>
      </c>
      <c r="B19" s="44">
        <f>Data!B53</f>
        <v>7997616.4160000002</v>
      </c>
      <c r="C19" s="44">
        <f>Data!C53</f>
        <v>189421.274</v>
      </c>
      <c r="D19" s="44">
        <f>Data!D53</f>
        <v>381138.86599999998</v>
      </c>
      <c r="E19" s="44">
        <f>Data!E53</f>
        <v>95055.089000000007</v>
      </c>
      <c r="F19" s="44">
        <f>Data!F53</f>
        <v>34370.442999999999</v>
      </c>
      <c r="G19" s="44">
        <f>Data!G53</f>
        <v>992.72400000000005</v>
      </c>
      <c r="H19" s="44">
        <f>Data!H53</f>
        <v>414233.29499999998</v>
      </c>
      <c r="I19" s="44">
        <f>Data!I53</f>
        <v>16732.21</v>
      </c>
      <c r="J19" s="44">
        <f>Data!J53</f>
        <v>16351.966</v>
      </c>
      <c r="K19" s="44">
        <f>Data!K53</f>
        <v>5990.3620000000001</v>
      </c>
    </row>
    <row r="20" spans="1:11" x14ac:dyDescent="0.25">
      <c r="A20" s="44">
        <v>2013</v>
      </c>
      <c r="B20" s="44">
        <f>Data!B54</f>
        <v>8241412.4809999997</v>
      </c>
      <c r="C20" s="44">
        <f>Data!C54</f>
        <v>196884.179</v>
      </c>
      <c r="D20" s="44">
        <f>Data!D54</f>
        <v>482198.35200000001</v>
      </c>
      <c r="E20" s="44">
        <f>Data!E54</f>
        <v>91017.982999999993</v>
      </c>
      <c r="F20" s="44">
        <f>Data!F54</f>
        <v>45543.091</v>
      </c>
      <c r="G20" s="44">
        <f>Data!G54</f>
        <v>2874.1280000000002</v>
      </c>
      <c r="H20" s="44">
        <f>Data!H54</f>
        <v>198824.14300000001</v>
      </c>
      <c r="I20" s="44">
        <f>Data!I54</f>
        <v>24794.51</v>
      </c>
      <c r="J20" s="44">
        <f>Data!J54</f>
        <v>19583.026999999998</v>
      </c>
      <c r="K20" s="44">
        <f>Data!K54</f>
        <v>11027.505999999999</v>
      </c>
    </row>
    <row r="21" spans="1:11" x14ac:dyDescent="0.25">
      <c r="A21" s="45">
        <v>2014</v>
      </c>
      <c r="B21" s="44">
        <f>Data!B55</f>
        <v>8451753.0879999995</v>
      </c>
      <c r="C21" s="44">
        <f>Data!C55</f>
        <v>245195.826</v>
      </c>
      <c r="D21" s="44">
        <f>Data!D55</f>
        <v>353183.24099999998</v>
      </c>
      <c r="E21" s="44">
        <f>Data!E55</f>
        <v>120430.38400000001</v>
      </c>
      <c r="F21" s="44">
        <f>Data!F55</f>
        <v>37559.112000000001</v>
      </c>
      <c r="G21" s="44">
        <f>Data!G55</f>
        <v>3212.1660000000002</v>
      </c>
      <c r="H21" s="44">
        <f>Data!H55</f>
        <v>155887.34400000001</v>
      </c>
      <c r="I21" s="44">
        <f>Data!I55</f>
        <v>30447.823</v>
      </c>
      <c r="J21" s="44">
        <f>Data!J55</f>
        <v>22975.832999999999</v>
      </c>
      <c r="K21" s="44">
        <f>Data!K55</f>
        <v>12050.105</v>
      </c>
    </row>
    <row r="22" spans="1:11" x14ac:dyDescent="0.25">
      <c r="A22" s="44">
        <v>2015</v>
      </c>
      <c r="B22" s="44">
        <f>Data!B56</f>
        <v>5035251.75</v>
      </c>
      <c r="C22" s="44">
        <f>Data!C56</f>
        <v>291101.58899999998</v>
      </c>
      <c r="D22" s="44">
        <f>Data!D56</f>
        <v>406740.25400000002</v>
      </c>
      <c r="E22" s="44">
        <f>Data!E56</f>
        <v>93737.838000000003</v>
      </c>
      <c r="F22" s="44">
        <f>Data!F56</f>
        <v>34839.338000000003</v>
      </c>
      <c r="G22" s="44">
        <f>Data!G56</f>
        <v>827.68200000000002</v>
      </c>
      <c r="H22" s="44">
        <f>Data!H56</f>
        <v>108955.201</v>
      </c>
      <c r="I22" s="44">
        <f>Data!I56</f>
        <v>15049.880999999999</v>
      </c>
      <c r="J22" s="44">
        <f>Data!J56</f>
        <v>17762.776999999998</v>
      </c>
      <c r="K22" s="44">
        <f>Data!K56</f>
        <v>11988.598</v>
      </c>
    </row>
    <row r="23" spans="1:11" x14ac:dyDescent="0.25">
      <c r="A23" t="s">
        <v>53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K23" sqref="K23"/>
    </sheetView>
  </sheetViews>
  <sheetFormatPr baseColWidth="10" defaultRowHeight="15" x14ac:dyDescent="0.25"/>
  <cols>
    <col min="2" max="2" width="14.7109375" customWidth="1"/>
    <col min="5" max="5" width="13.140625" customWidth="1"/>
    <col min="7" max="7" width="12.5703125" customWidth="1"/>
    <col min="10" max="10" width="12.42578125" customWidth="1"/>
  </cols>
  <sheetData>
    <row r="1" spans="1:11" ht="75.75" customHeight="1" thickBot="1" x14ac:dyDescent="0.3">
      <c r="A1" s="28" t="s">
        <v>0</v>
      </c>
      <c r="B1" s="71" t="s">
        <v>62</v>
      </c>
      <c r="C1" s="71" t="s">
        <v>63</v>
      </c>
      <c r="D1" s="71" t="s">
        <v>64</v>
      </c>
      <c r="E1" s="70" t="s">
        <v>65</v>
      </c>
      <c r="F1" s="71" t="s">
        <v>66</v>
      </c>
      <c r="G1" s="71" t="s">
        <v>67</v>
      </c>
      <c r="H1" s="71" t="s">
        <v>68</v>
      </c>
      <c r="I1" s="71" t="s">
        <v>69</v>
      </c>
      <c r="J1" s="71" t="s">
        <v>70</v>
      </c>
      <c r="K1" s="71" t="s">
        <v>71</v>
      </c>
    </row>
    <row r="2" spans="1:11" x14ac:dyDescent="0.25">
      <c r="A2" s="44">
        <v>1995</v>
      </c>
      <c r="B2" s="44">
        <f>Data!B59</f>
        <v>81911.88</v>
      </c>
      <c r="C2" s="44">
        <f>Data!C59</f>
        <v>129129.217</v>
      </c>
      <c r="D2" s="44">
        <f>Data!D59</f>
        <v>316115.56400000001</v>
      </c>
      <c r="E2" s="44">
        <f>Data!E59</f>
        <v>63392.438999999998</v>
      </c>
      <c r="F2" s="44">
        <f>Data!F59</f>
        <v>214818.97200000001</v>
      </c>
      <c r="G2" s="44">
        <f>Data!G59</f>
        <v>114248.053</v>
      </c>
      <c r="H2" s="44">
        <f>Data!H59</f>
        <v>302871.62300000002</v>
      </c>
      <c r="I2" s="44">
        <f>Data!I59</f>
        <v>762010.14599999995</v>
      </c>
      <c r="J2" s="44">
        <f>Data!J59</f>
        <v>394808.26400000002</v>
      </c>
      <c r="K2" s="44">
        <f>Data!K59</f>
        <v>196836.046</v>
      </c>
    </row>
    <row r="3" spans="1:11" x14ac:dyDescent="0.25">
      <c r="A3" s="45">
        <v>1996</v>
      </c>
      <c r="B3" s="44">
        <f>Data!B60</f>
        <v>84677.842000000004</v>
      </c>
      <c r="C3" s="44">
        <f>Data!C60</f>
        <v>130798.898</v>
      </c>
      <c r="D3" s="44">
        <f>Data!D60</f>
        <v>327970.41800000001</v>
      </c>
      <c r="E3" s="44">
        <f>Data!E60</f>
        <v>57242.733999999997</v>
      </c>
      <c r="F3" s="44">
        <f>Data!F60</f>
        <v>229024.38</v>
      </c>
      <c r="G3" s="44">
        <f>Data!G60</f>
        <v>88416.982000000004</v>
      </c>
      <c r="H3" s="44">
        <f>Data!H60</f>
        <v>283007.29800000001</v>
      </c>
      <c r="I3" s="44">
        <f>Data!I60</f>
        <v>848243.75199999998</v>
      </c>
      <c r="J3" s="44">
        <f>Data!J60</f>
        <v>404723.22</v>
      </c>
      <c r="K3" s="44">
        <f>Data!K60</f>
        <v>214188.88500000001</v>
      </c>
    </row>
    <row r="4" spans="1:11" x14ac:dyDescent="0.25">
      <c r="A4" s="44">
        <v>1997</v>
      </c>
      <c r="B4" s="44">
        <f>Data!B61</f>
        <v>103644.13499999999</v>
      </c>
      <c r="C4" s="44">
        <f>Data!C61</f>
        <v>161658.25399999999</v>
      </c>
      <c r="D4" s="44">
        <f>Data!D61</f>
        <v>313613.91600000003</v>
      </c>
      <c r="E4" s="44">
        <f>Data!E61</f>
        <v>63422.135999999999</v>
      </c>
      <c r="F4" s="44">
        <f>Data!F61</f>
        <v>229266.671</v>
      </c>
      <c r="G4" s="44">
        <f>Data!G61</f>
        <v>98262.157999999996</v>
      </c>
      <c r="H4" s="44">
        <f>Data!H61</f>
        <v>317216.50400000002</v>
      </c>
      <c r="I4" s="44">
        <f>Data!I61</f>
        <v>681880.83</v>
      </c>
      <c r="J4" s="44">
        <f>Data!J61</f>
        <v>451463.91600000003</v>
      </c>
      <c r="K4" s="44">
        <f>Data!K61</f>
        <v>347366.81300000002</v>
      </c>
    </row>
    <row r="5" spans="1:11" x14ac:dyDescent="0.25">
      <c r="A5" s="45">
        <v>1998</v>
      </c>
      <c r="B5" s="44">
        <f>Data!B62</f>
        <v>104071.55899999999</v>
      </c>
      <c r="C5" s="44">
        <f>Data!C62</f>
        <v>163538.09299999999</v>
      </c>
      <c r="D5" s="44">
        <f>Data!D62</f>
        <v>356442.12</v>
      </c>
      <c r="E5" s="44">
        <f>Data!E62</f>
        <v>66771.039999999994</v>
      </c>
      <c r="F5" s="44">
        <f>Data!F62</f>
        <v>197698.09</v>
      </c>
      <c r="G5" s="44">
        <f>Data!G62</f>
        <v>75863.896999999997</v>
      </c>
      <c r="H5" s="44">
        <f>Data!H62</f>
        <v>329014.745</v>
      </c>
      <c r="I5" s="44">
        <f>Data!I62</f>
        <v>692598.16</v>
      </c>
      <c r="J5" s="44">
        <f>Data!J62</f>
        <v>540304.47600000002</v>
      </c>
      <c r="K5" s="44">
        <f>Data!K62</f>
        <v>412122.527</v>
      </c>
    </row>
    <row r="6" spans="1:11" x14ac:dyDescent="0.25">
      <c r="A6" s="44">
        <v>1999</v>
      </c>
      <c r="B6" s="44">
        <f>Data!B63</f>
        <v>58959.535000000003</v>
      </c>
      <c r="C6" s="44">
        <f>Data!C63</f>
        <v>144687.85</v>
      </c>
      <c r="D6" s="44">
        <f>Data!D63</f>
        <v>219962.32399999999</v>
      </c>
      <c r="E6" s="44">
        <f>Data!E63</f>
        <v>53386.169000000002</v>
      </c>
      <c r="F6" s="44">
        <f>Data!F63</f>
        <v>135954.734</v>
      </c>
      <c r="G6" s="44">
        <f>Data!G63</f>
        <v>42475.792000000001</v>
      </c>
      <c r="H6" s="44">
        <f>Data!H63</f>
        <v>277341.48300000001</v>
      </c>
      <c r="I6" s="44">
        <f>Data!I63</f>
        <v>442774.45899999997</v>
      </c>
      <c r="J6" s="44">
        <f>Data!J63</f>
        <v>267881.63299999997</v>
      </c>
      <c r="K6" s="44">
        <f>Data!K63</f>
        <v>283421.81199999998</v>
      </c>
    </row>
    <row r="7" spans="1:11" x14ac:dyDescent="0.25">
      <c r="A7" s="45">
        <v>2000</v>
      </c>
      <c r="B7" s="44">
        <f>Data!B64</f>
        <v>94196.644</v>
      </c>
      <c r="C7" s="44">
        <f>Data!C64</f>
        <v>168103.62700000001</v>
      </c>
      <c r="D7" s="44">
        <f>Data!D64</f>
        <v>236890.72099999999</v>
      </c>
      <c r="E7" s="44">
        <f>Data!E64</f>
        <v>63749.137999999999</v>
      </c>
      <c r="F7" s="44">
        <f>Data!F64</f>
        <v>149916.139</v>
      </c>
      <c r="G7" s="44">
        <f>Data!G64</f>
        <v>52197.966999999997</v>
      </c>
      <c r="H7" s="44">
        <f>Data!H64</f>
        <v>302180.99099999998</v>
      </c>
      <c r="I7" s="44">
        <f>Data!I64</f>
        <v>367527.22</v>
      </c>
      <c r="J7" s="44">
        <f>Data!J64</f>
        <v>148045.22</v>
      </c>
      <c r="K7" s="44">
        <f>Data!K64</f>
        <v>342974.23300000001</v>
      </c>
    </row>
    <row r="8" spans="1:11" x14ac:dyDescent="0.25">
      <c r="A8" s="44">
        <v>2001</v>
      </c>
      <c r="B8" s="44">
        <f>Data!B65</f>
        <v>100523.545</v>
      </c>
      <c r="C8" s="44">
        <f>Data!C65</f>
        <v>170277.644</v>
      </c>
      <c r="D8" s="44">
        <f>Data!D65</f>
        <v>212660.91699999999</v>
      </c>
      <c r="E8" s="44">
        <f>Data!E65</f>
        <v>67165.111999999994</v>
      </c>
      <c r="F8" s="44">
        <f>Data!F65</f>
        <v>156678.56099999999</v>
      </c>
      <c r="G8" s="44">
        <f>Data!G65</f>
        <v>61417.896999999997</v>
      </c>
      <c r="H8" s="44">
        <f>Data!H65</f>
        <v>315588.55200000003</v>
      </c>
      <c r="I8" s="44">
        <f>Data!I65</f>
        <v>523205.99699999997</v>
      </c>
      <c r="J8" s="44">
        <f>Data!J65</f>
        <v>174706.981</v>
      </c>
      <c r="K8" s="44">
        <f>Data!K65</f>
        <v>371125.03499999997</v>
      </c>
    </row>
    <row r="9" spans="1:11" x14ac:dyDescent="0.25">
      <c r="A9" s="45">
        <v>2002</v>
      </c>
      <c r="B9" s="44">
        <f>Data!B66</f>
        <v>72657.861000000004</v>
      </c>
      <c r="C9" s="44">
        <f>Data!C66</f>
        <v>167972.92</v>
      </c>
      <c r="D9" s="44">
        <f>Data!D66</f>
        <v>201439.397</v>
      </c>
      <c r="E9" s="44">
        <f>Data!E66</f>
        <v>62990.767999999996</v>
      </c>
      <c r="F9" s="44">
        <f>Data!F66</f>
        <v>144719.43599999999</v>
      </c>
      <c r="G9" s="44">
        <f>Data!G66</f>
        <v>73263.286999999997</v>
      </c>
      <c r="H9" s="44">
        <f>Data!H66</f>
        <v>328709.47399999999</v>
      </c>
      <c r="I9" s="44">
        <f>Data!I66</f>
        <v>403735.18</v>
      </c>
      <c r="J9" s="44">
        <f>Data!J66</f>
        <v>132939.41</v>
      </c>
      <c r="K9" s="44">
        <f>Data!K66</f>
        <v>257687.57800000001</v>
      </c>
    </row>
    <row r="10" spans="1:11" x14ac:dyDescent="0.25">
      <c r="A10" s="44">
        <v>2003</v>
      </c>
      <c r="B10" s="44">
        <f>Data!B67</f>
        <v>91182.812999999995</v>
      </c>
      <c r="C10" s="44">
        <f>Data!C67</f>
        <v>170810.538</v>
      </c>
      <c r="D10" s="44">
        <f>Data!D67</f>
        <v>209919.55499999999</v>
      </c>
      <c r="E10" s="44">
        <f>Data!E67</f>
        <v>52946.374000000003</v>
      </c>
      <c r="F10" s="44">
        <f>Data!F67</f>
        <v>162448.997</v>
      </c>
      <c r="G10" s="44">
        <f>Data!G67</f>
        <v>61477.868999999999</v>
      </c>
      <c r="H10" s="44">
        <f>Data!H67</f>
        <v>361232.11599999998</v>
      </c>
      <c r="I10" s="44">
        <f>Data!I67</f>
        <v>492634.266</v>
      </c>
      <c r="J10" s="44">
        <f>Data!J67</f>
        <v>203580.40100000001</v>
      </c>
      <c r="K10" s="44">
        <f>Data!K67</f>
        <v>387732.42499999999</v>
      </c>
    </row>
    <row r="11" spans="1:11" x14ac:dyDescent="0.25">
      <c r="A11" s="45">
        <v>2004</v>
      </c>
      <c r="B11" s="44">
        <f>Data!B68</f>
        <v>71856.209000000003</v>
      </c>
      <c r="C11" s="44">
        <f>Data!C68</f>
        <v>206254.758</v>
      </c>
      <c r="D11" s="44">
        <f>Data!D68</f>
        <v>235411.43599999999</v>
      </c>
      <c r="E11" s="44">
        <f>Data!E68</f>
        <v>55902.267</v>
      </c>
      <c r="F11" s="44">
        <f>Data!F68</f>
        <v>187158.82500000001</v>
      </c>
      <c r="G11" s="44">
        <f>Data!G68</f>
        <v>111985.363</v>
      </c>
      <c r="H11" s="44">
        <f>Data!H68</f>
        <v>384994.19699999999</v>
      </c>
      <c r="I11" s="44">
        <f>Data!I68</f>
        <v>562307.94999999995</v>
      </c>
      <c r="J11" s="44">
        <f>Data!J68</f>
        <v>241676.71900000001</v>
      </c>
      <c r="K11" s="44">
        <f>Data!K68</f>
        <v>295001.38799999998</v>
      </c>
    </row>
    <row r="12" spans="1:11" x14ac:dyDescent="0.25">
      <c r="A12" s="44">
        <v>2005</v>
      </c>
      <c r="B12" s="44">
        <f>Data!B69</f>
        <v>96711.017000000007</v>
      </c>
      <c r="C12" s="44">
        <f>Data!C69</f>
        <v>237169.88800000001</v>
      </c>
      <c r="D12" s="44">
        <f>Data!D69</f>
        <v>277503.97200000001</v>
      </c>
      <c r="E12" s="44">
        <f>Data!E69</f>
        <v>58002.966999999997</v>
      </c>
      <c r="F12" s="44">
        <f>Data!F69</f>
        <v>247132.34</v>
      </c>
      <c r="G12" s="44">
        <f>Data!G69</f>
        <v>113806.625</v>
      </c>
      <c r="H12" s="44">
        <f>Data!H69</f>
        <v>443304.34399999998</v>
      </c>
      <c r="I12" s="44">
        <f>Data!I69</f>
        <v>628929.30700000003</v>
      </c>
      <c r="J12" s="44">
        <f>Data!J69</f>
        <v>520869.80099999998</v>
      </c>
      <c r="K12" s="44">
        <f>Data!K69</f>
        <v>289864.77100000001</v>
      </c>
    </row>
    <row r="13" spans="1:11" x14ac:dyDescent="0.25">
      <c r="A13" s="45">
        <v>2006</v>
      </c>
      <c r="B13" s="44">
        <f>Data!B70</f>
        <v>104046.387</v>
      </c>
      <c r="C13" s="44">
        <f>Data!C70</f>
        <v>316402.60800000001</v>
      </c>
      <c r="D13" s="44">
        <f>Data!D70</f>
        <v>287514.90399999998</v>
      </c>
      <c r="E13" s="44">
        <f>Data!E70</f>
        <v>65794.582999999999</v>
      </c>
      <c r="F13" s="44">
        <f>Data!F70</f>
        <v>269460.90899999999</v>
      </c>
      <c r="G13" s="44">
        <f>Data!G70</f>
        <v>150814.48000000001</v>
      </c>
      <c r="H13" s="44">
        <f>Data!H70</f>
        <v>499360.815</v>
      </c>
      <c r="I13" s="44">
        <f>Data!I70</f>
        <v>792271.03700000001</v>
      </c>
      <c r="J13" s="44">
        <f>Data!J70</f>
        <v>458175.125</v>
      </c>
      <c r="K13" s="44">
        <f>Data!K70</f>
        <v>514114.83399999997</v>
      </c>
    </row>
    <row r="14" spans="1:11" x14ac:dyDescent="0.25">
      <c r="A14" s="44">
        <v>2007</v>
      </c>
      <c r="B14" s="44">
        <f>Data!B71</f>
        <v>88258.153999999995</v>
      </c>
      <c r="C14" s="44">
        <f>Data!C71</f>
        <v>366270.81400000001</v>
      </c>
      <c r="D14" s="44">
        <f>Data!D71</f>
        <v>289837.54599999997</v>
      </c>
      <c r="E14" s="44">
        <f>Data!E71</f>
        <v>99479.866999999998</v>
      </c>
      <c r="F14" s="44">
        <f>Data!F71</f>
        <v>341390.09499999997</v>
      </c>
      <c r="G14" s="44">
        <f>Data!G71</f>
        <v>220978.56400000001</v>
      </c>
      <c r="H14" s="44">
        <f>Data!H71</f>
        <v>576622.16599999997</v>
      </c>
      <c r="I14" s="44">
        <f>Data!I71</f>
        <v>1136119.797</v>
      </c>
      <c r="J14" s="44">
        <f>Data!J71</f>
        <v>418235.31400000001</v>
      </c>
      <c r="K14" s="44">
        <f>Data!K71</f>
        <v>516071.47499999998</v>
      </c>
    </row>
    <row r="15" spans="1:11" x14ac:dyDescent="0.25">
      <c r="A15" s="45">
        <v>2008</v>
      </c>
      <c r="B15" s="44">
        <f>Data!B72</f>
        <v>137778.321</v>
      </c>
      <c r="C15" s="44">
        <f>Data!C72</f>
        <v>376312.95899999997</v>
      </c>
      <c r="D15" s="44">
        <f>Data!D72</f>
        <v>342565.33500000002</v>
      </c>
      <c r="E15" s="44">
        <f>Data!E72</f>
        <v>115749.14599999999</v>
      </c>
      <c r="F15" s="44">
        <f>Data!F72</f>
        <v>390194.97399999999</v>
      </c>
      <c r="G15" s="44">
        <f>Data!G72</f>
        <v>270782.12900000002</v>
      </c>
      <c r="H15" s="44">
        <f>Data!H72</f>
        <v>685641.28099999996</v>
      </c>
      <c r="I15" s="44">
        <f>Data!I72</f>
        <v>1241569.6839999999</v>
      </c>
      <c r="J15" s="44">
        <f>Data!J72</f>
        <v>543564.54299999995</v>
      </c>
      <c r="K15" s="44">
        <f>Data!K72</f>
        <v>1209806.085</v>
      </c>
    </row>
    <row r="16" spans="1:11" x14ac:dyDescent="0.25">
      <c r="A16" s="44">
        <v>2009</v>
      </c>
      <c r="B16" s="44">
        <f>Data!B73</f>
        <v>74631.585999999996</v>
      </c>
      <c r="C16" s="44">
        <f>Data!C73</f>
        <v>303599.64500000002</v>
      </c>
      <c r="D16" s="44">
        <f>Data!D73</f>
        <v>283849.01799999998</v>
      </c>
      <c r="E16" s="44">
        <f>Data!E73</f>
        <v>94797.938999999998</v>
      </c>
      <c r="F16" s="44">
        <f>Data!F73</f>
        <v>298943.09299999999</v>
      </c>
      <c r="G16" s="44">
        <f>Data!G73</f>
        <v>203099.9</v>
      </c>
      <c r="H16" s="44">
        <f>Data!H73</f>
        <v>630402.30900000001</v>
      </c>
      <c r="I16" s="44">
        <f>Data!I73</f>
        <v>1106387.4080000001</v>
      </c>
      <c r="J16" s="44">
        <f>Data!J73</f>
        <v>353268.14600000001</v>
      </c>
      <c r="K16" s="44">
        <f>Data!K73</f>
        <v>1779889.9680000001</v>
      </c>
    </row>
    <row r="17" spans="1:11" x14ac:dyDescent="0.25">
      <c r="A17" s="45">
        <v>2010</v>
      </c>
      <c r="B17" s="44">
        <f>Data!B74</f>
        <v>88136.615999999995</v>
      </c>
      <c r="C17" s="44">
        <f>Data!C74</f>
        <v>349106.55900000001</v>
      </c>
      <c r="D17" s="44">
        <f>Data!D74</f>
        <v>310923.61499999999</v>
      </c>
      <c r="E17" s="44">
        <f>Data!E74</f>
        <v>96689.380999999994</v>
      </c>
      <c r="F17" s="44">
        <f>Data!F74</f>
        <v>377443.20400000003</v>
      </c>
      <c r="G17" s="44">
        <f>Data!G74</f>
        <v>288368.34600000002</v>
      </c>
      <c r="H17" s="44">
        <f>Data!H74</f>
        <v>712300.69400000002</v>
      </c>
      <c r="I17" s="44">
        <f>Data!I74</f>
        <v>1196042.048</v>
      </c>
      <c r="J17" s="44">
        <f>Data!J74</f>
        <v>505661.30599999998</v>
      </c>
      <c r="K17" s="44">
        <f>Data!K74</f>
        <v>1709685.996</v>
      </c>
    </row>
    <row r="18" spans="1:11" x14ac:dyDescent="0.25">
      <c r="A18" s="44">
        <v>2011</v>
      </c>
      <c r="B18" s="44">
        <f>Data!B75</f>
        <v>110279.618</v>
      </c>
      <c r="C18" s="44">
        <f>Data!C75</f>
        <v>442835.72899999999</v>
      </c>
      <c r="D18" s="44">
        <f>Data!D75</f>
        <v>417506.90100000001</v>
      </c>
      <c r="E18" s="44">
        <f>Data!E75</f>
        <v>130760.401</v>
      </c>
      <c r="F18" s="44">
        <f>Data!F75</f>
        <v>465567.26500000001</v>
      </c>
      <c r="G18" s="44">
        <f>Data!G75</f>
        <v>472467.609</v>
      </c>
      <c r="H18" s="44">
        <f>Data!H75</f>
        <v>889768.01300000004</v>
      </c>
      <c r="I18" s="44">
        <f>Data!I75</f>
        <v>1645197.844</v>
      </c>
      <c r="J18" s="44">
        <f>Data!J75</f>
        <v>507442.924</v>
      </c>
      <c r="K18" s="44">
        <f>Data!K75</f>
        <v>2394337.7999999998</v>
      </c>
    </row>
    <row r="19" spans="1:11" x14ac:dyDescent="0.25">
      <c r="A19" s="45">
        <v>2012</v>
      </c>
      <c r="B19" s="44">
        <f>Data!B76</f>
        <v>124727.026</v>
      </c>
      <c r="C19" s="44">
        <f>Data!C76</f>
        <v>476050.62900000002</v>
      </c>
      <c r="D19" s="44">
        <f>Data!D76</f>
        <v>489405.24099999998</v>
      </c>
      <c r="E19" s="44">
        <f>Data!E76</f>
        <v>118635.902</v>
      </c>
      <c r="F19" s="44">
        <f>Data!F76</f>
        <v>550630.48800000001</v>
      </c>
      <c r="G19" s="44">
        <f>Data!G76</f>
        <v>436667.52</v>
      </c>
      <c r="H19" s="44">
        <f>Data!H76</f>
        <v>970939.78099999996</v>
      </c>
      <c r="I19" s="44">
        <f>Data!I76</f>
        <v>1791257.94</v>
      </c>
      <c r="J19" s="44">
        <f>Data!J76</f>
        <v>457131.15299999999</v>
      </c>
      <c r="K19" s="44">
        <f>Data!K76</f>
        <v>1843450.399</v>
      </c>
    </row>
    <row r="20" spans="1:11" x14ac:dyDescent="0.25">
      <c r="A20" s="44">
        <v>2013</v>
      </c>
      <c r="B20" s="44">
        <f>Data!B77</f>
        <v>137987.64799999999</v>
      </c>
      <c r="C20" s="44">
        <f>Data!C77</f>
        <v>504193.65</v>
      </c>
      <c r="D20" s="44">
        <f>Data!D77</f>
        <v>522945.62099999998</v>
      </c>
      <c r="E20" s="44">
        <f>Data!E77</f>
        <v>129326.678</v>
      </c>
      <c r="F20" s="44">
        <f>Data!F77</f>
        <v>612538.45799999998</v>
      </c>
      <c r="G20" s="44">
        <f>Data!G77</f>
        <v>452905.80300000001</v>
      </c>
      <c r="H20" s="44">
        <f>Data!H77</f>
        <v>892658.83799999999</v>
      </c>
      <c r="I20" s="44">
        <f>Data!I77</f>
        <v>1819644.571</v>
      </c>
      <c r="J20" s="44">
        <f>Data!J77</f>
        <v>569350.56999999995</v>
      </c>
      <c r="K20" s="44">
        <f>Data!K77</f>
        <v>2269769.5269999998</v>
      </c>
    </row>
    <row r="21" spans="1:11" x14ac:dyDescent="0.25">
      <c r="A21" s="45">
        <v>2014</v>
      </c>
      <c r="B21" s="44">
        <f>Data!B78</f>
        <v>176290.71900000001</v>
      </c>
      <c r="C21" s="44">
        <f>Data!C78</f>
        <v>570400.56599999999</v>
      </c>
      <c r="D21" s="44">
        <f>Data!D78</f>
        <v>458186.41</v>
      </c>
      <c r="E21" s="44">
        <f>Data!E78</f>
        <v>139737.53700000001</v>
      </c>
      <c r="F21" s="44">
        <f>Data!F78</f>
        <v>637709.98800000001</v>
      </c>
      <c r="G21" s="44">
        <f>Data!G78</f>
        <v>464247.96100000001</v>
      </c>
      <c r="H21" s="44">
        <f>Data!H78</f>
        <v>901300.53300000005</v>
      </c>
      <c r="I21" s="44">
        <f>Data!I78</f>
        <v>1789695.0560000001</v>
      </c>
      <c r="J21" s="44">
        <f>Data!J78</f>
        <v>531457.01300000004</v>
      </c>
      <c r="K21" s="44">
        <f>Data!K78</f>
        <v>3051583.2560000001</v>
      </c>
    </row>
    <row r="22" spans="1:11" x14ac:dyDescent="0.25">
      <c r="A22" s="44">
        <v>2015</v>
      </c>
      <c r="B22" s="44">
        <f>Data!B79</f>
        <v>183730.14799999999</v>
      </c>
      <c r="C22" s="44">
        <f>Data!C79</f>
        <v>507541.364</v>
      </c>
      <c r="D22" s="44">
        <f>Data!D79</f>
        <v>553636.32999999996</v>
      </c>
      <c r="E22" s="44">
        <f>Data!E79</f>
        <v>122204.93399999999</v>
      </c>
      <c r="F22" s="44">
        <f>Data!F79</f>
        <v>526186.86499999999</v>
      </c>
      <c r="G22" s="44">
        <f>Data!G79</f>
        <v>425892.00300000003</v>
      </c>
      <c r="H22" s="44">
        <f>Data!H79</f>
        <v>894314.37600000005</v>
      </c>
      <c r="I22" s="44">
        <f>Data!I79</f>
        <v>1771544.368</v>
      </c>
      <c r="J22" s="44">
        <f>Data!J79</f>
        <v>456073.87</v>
      </c>
      <c r="K22" s="44">
        <f>Data!K79</f>
        <v>2780224.06</v>
      </c>
    </row>
    <row r="23" spans="1:11" x14ac:dyDescent="0.25">
      <c r="A23" t="s">
        <v>53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D4" sqref="D4"/>
    </sheetView>
  </sheetViews>
  <sheetFormatPr baseColWidth="10" defaultRowHeight="15" x14ac:dyDescent="0.25"/>
  <sheetData>
    <row r="1" spans="1:16" ht="64.5" customHeight="1" thickBot="1" x14ac:dyDescent="0.3">
      <c r="A1" s="28" t="s">
        <v>0</v>
      </c>
      <c r="B1" s="70" t="s">
        <v>62</v>
      </c>
      <c r="C1" s="71" t="s">
        <v>63</v>
      </c>
      <c r="D1" s="71" t="s">
        <v>64</v>
      </c>
      <c r="E1" s="70" t="s">
        <v>65</v>
      </c>
      <c r="F1" s="71" t="s">
        <v>66</v>
      </c>
      <c r="G1" s="70" t="s">
        <v>67</v>
      </c>
      <c r="H1" s="71" t="s">
        <v>68</v>
      </c>
      <c r="I1" s="71" t="s">
        <v>69</v>
      </c>
      <c r="J1" s="71" t="s">
        <v>70</v>
      </c>
      <c r="K1" s="71" t="s">
        <v>71</v>
      </c>
    </row>
    <row r="2" spans="1:16" x14ac:dyDescent="0.25">
      <c r="A2" s="44">
        <v>1995</v>
      </c>
      <c r="B2" s="44">
        <f>'Export '!B2-'Import '!B2</f>
        <v>1895101.5419999999</v>
      </c>
      <c r="C2" s="44">
        <f>'Export '!C2-'Import '!C2</f>
        <v>-63081.737000000008</v>
      </c>
      <c r="D2" s="44">
        <f>'Export '!D2-'Import '!D2</f>
        <v>-214166.592</v>
      </c>
      <c r="E2" s="44">
        <f>'Export '!E2-'Import '!E2</f>
        <v>49007.19</v>
      </c>
      <c r="F2" s="44">
        <f>'Export '!F2-'Import '!F2</f>
        <v>-199812.603</v>
      </c>
      <c r="G2" s="44">
        <f>'Export '!G2-'Import '!G2</f>
        <v>-114238.81</v>
      </c>
      <c r="H2" s="44">
        <f>'Export '!H2-'Import '!H2</f>
        <v>-134147.87700000001</v>
      </c>
      <c r="I2" s="44">
        <f>'Export '!I2-'Import '!I2</f>
        <v>-755357.348</v>
      </c>
      <c r="J2" s="44">
        <f>'Export '!J2-'Import '!J2</f>
        <v>-394241.266</v>
      </c>
      <c r="K2" s="44">
        <f>'Export '!K2-'Import '!K2</f>
        <v>-194567.00200000001</v>
      </c>
      <c r="M2" s="105" t="s">
        <v>15</v>
      </c>
      <c r="N2" s="105"/>
      <c r="O2" s="43" t="s">
        <v>3</v>
      </c>
      <c r="P2" s="7" t="s">
        <v>16</v>
      </c>
    </row>
    <row r="3" spans="1:16" x14ac:dyDescent="0.25">
      <c r="A3" s="45">
        <v>1996</v>
      </c>
      <c r="B3" s="44">
        <f>'Export '!B3-'Import '!B3</f>
        <v>1927238.298</v>
      </c>
      <c r="C3" s="44">
        <f>'Export '!C3-'Import '!C3</f>
        <v>-79454.37</v>
      </c>
      <c r="D3" s="44">
        <f>'Export '!D3-'Import '!D3</f>
        <v>-285762.82199999999</v>
      </c>
      <c r="E3" s="44">
        <f>'Export '!E3-'Import '!E3</f>
        <v>42587.703000000009</v>
      </c>
      <c r="F3" s="44">
        <f>'Export '!F3-'Import '!F3</f>
        <v>-215590.22400000002</v>
      </c>
      <c r="G3" s="44">
        <f>'Export '!G3-'Import '!G3</f>
        <v>-88360.953000000009</v>
      </c>
      <c r="H3" s="44">
        <f>'Export '!H3-'Import '!H3</f>
        <v>-109530.38200000001</v>
      </c>
      <c r="I3" s="44">
        <f>'Export '!I3-'Import '!I3</f>
        <v>-840310.44699999993</v>
      </c>
      <c r="J3" s="44">
        <f>'Export '!J3-'Import '!J3</f>
        <v>-404396.02499999997</v>
      </c>
      <c r="K3" s="44">
        <f>'Export '!K3-'Import '!K3</f>
        <v>-211704.05000000002</v>
      </c>
    </row>
    <row r="4" spans="1:16" x14ac:dyDescent="0.25">
      <c r="A4" s="44">
        <v>1997</v>
      </c>
      <c r="B4" s="44">
        <f>'Export '!B4-'Import '!B4</f>
        <v>2228931.3800000004</v>
      </c>
      <c r="C4" s="44">
        <f>'Export '!C4-'Import '!C4</f>
        <v>-90536.070999999982</v>
      </c>
      <c r="D4" s="44">
        <f>'Export '!D4-'Import '!D4</f>
        <v>-282982.00700000004</v>
      </c>
      <c r="E4" s="44">
        <f>'Export '!E4-'Import '!E4</f>
        <v>24079.358000000007</v>
      </c>
      <c r="F4" s="44">
        <f>'Export '!F4-'Import '!F4</f>
        <v>-217019.31</v>
      </c>
      <c r="G4" s="44">
        <f>'Export '!G4-'Import '!G4</f>
        <v>-98081.986999999994</v>
      </c>
      <c r="H4" s="44">
        <f>'Export '!H4-'Import '!H4</f>
        <v>-182987.78700000001</v>
      </c>
      <c r="I4" s="44">
        <f>'Export '!I4-'Import '!I4</f>
        <v>-677040.86599999992</v>
      </c>
      <c r="J4" s="44">
        <f>'Export '!J4-'Import '!J4</f>
        <v>-451324.93300000002</v>
      </c>
      <c r="K4" s="44">
        <f>'Export '!K4-'Import '!K4</f>
        <v>-344261.33</v>
      </c>
    </row>
    <row r="5" spans="1:16" x14ac:dyDescent="0.25">
      <c r="A5" s="45">
        <v>1998</v>
      </c>
      <c r="B5" s="44">
        <f>'Export '!B5-'Import '!B5</f>
        <v>2086781.946</v>
      </c>
      <c r="C5" s="44">
        <f>'Export '!C5-'Import '!C5</f>
        <v>-61519.107999999993</v>
      </c>
      <c r="D5" s="44">
        <f>'Export '!D5-'Import '!D5</f>
        <v>-325801.21899999998</v>
      </c>
      <c r="E5" s="44">
        <f>'Export '!E5-'Import '!E5</f>
        <v>16883.559000000008</v>
      </c>
      <c r="F5" s="44">
        <f>'Export '!F5-'Import '!F5</f>
        <v>-188768.73300000001</v>
      </c>
      <c r="G5" s="44">
        <f>'Export '!G5-'Import '!G5</f>
        <v>-75145.36</v>
      </c>
      <c r="H5" s="44">
        <f>'Export '!H5-'Import '!H5</f>
        <v>-236039.389</v>
      </c>
      <c r="I5" s="44">
        <f>'Export '!I5-'Import '!I5</f>
        <v>-689137.83400000003</v>
      </c>
      <c r="J5" s="44">
        <f>'Export '!J5-'Import '!J5</f>
        <v>-540004.24100000004</v>
      </c>
      <c r="K5" s="44">
        <f>'Export '!K5-'Import '!K5</f>
        <v>-405203.94300000003</v>
      </c>
    </row>
    <row r="6" spans="1:16" x14ac:dyDescent="0.25">
      <c r="A6" s="44">
        <v>1999</v>
      </c>
      <c r="B6" s="44">
        <f>'Export '!B6-'Import '!B6</f>
        <v>1599182.844</v>
      </c>
      <c r="C6" s="44">
        <f>'Export '!C6-'Import '!C6</f>
        <v>-57783.492000000013</v>
      </c>
      <c r="D6" s="44">
        <f>'Export '!D6-'Import '!D6</f>
        <v>-178801.49599999998</v>
      </c>
      <c r="E6" s="44">
        <f>'Export '!E6-'Import '!E6</f>
        <v>22186.478999999999</v>
      </c>
      <c r="F6" s="44">
        <f>'Export '!F6-'Import '!F6</f>
        <v>-124668.651</v>
      </c>
      <c r="G6" s="44">
        <f>'Export '!G6-'Import '!G6</f>
        <v>-42275.014000000003</v>
      </c>
      <c r="H6" s="44">
        <f>'Export '!H6-'Import '!H6</f>
        <v>-152853.12300000002</v>
      </c>
      <c r="I6" s="44">
        <f>'Export '!I6-'Import '!I6</f>
        <v>-439432.62599999999</v>
      </c>
      <c r="J6" s="44">
        <f>'Export '!J6-'Import '!J6</f>
        <v>-267753.07999999996</v>
      </c>
      <c r="K6" s="44">
        <f>'Export '!K6-'Import '!K6</f>
        <v>-281540.08299999998</v>
      </c>
    </row>
    <row r="7" spans="1:16" x14ac:dyDescent="0.25">
      <c r="A7" s="45">
        <v>2000</v>
      </c>
      <c r="B7" s="44">
        <f>'Export '!B7-'Import '!B7</f>
        <v>1377089.1509999998</v>
      </c>
      <c r="C7" s="44">
        <f>'Export '!C7-'Import '!C7</f>
        <v>-103908.01000000001</v>
      </c>
      <c r="D7" s="44">
        <f>'Export '!D7-'Import '!D7</f>
        <v>-211600.89499999999</v>
      </c>
      <c r="E7" s="44">
        <f>'Export '!E7-'Import '!E7</f>
        <v>26047.684000000001</v>
      </c>
      <c r="F7" s="44">
        <f>'Export '!F7-'Import '!F7</f>
        <v>-138570.68099999998</v>
      </c>
      <c r="G7" s="44">
        <f>'Export '!G7-'Import '!G7</f>
        <v>-50699.74</v>
      </c>
      <c r="H7" s="44">
        <f>'Export '!H7-'Import '!H7</f>
        <v>-140851.18299999999</v>
      </c>
      <c r="I7" s="44">
        <f>'Export '!I7-'Import '!I7</f>
        <v>-363969.58999999997</v>
      </c>
      <c r="J7" s="44">
        <f>'Export '!J7-'Import '!J7</f>
        <v>-147670.36199999999</v>
      </c>
      <c r="K7" s="44">
        <f>'Export '!K7-'Import '!K7</f>
        <v>-340732.21400000004</v>
      </c>
    </row>
    <row r="8" spans="1:16" x14ac:dyDescent="0.25">
      <c r="A8" s="44">
        <v>2001</v>
      </c>
      <c r="B8" s="44">
        <f>'Export '!B8-'Import '!B8</f>
        <v>1279785.79</v>
      </c>
      <c r="C8" s="44">
        <f>'Export '!C8-'Import '!C8</f>
        <v>-124137.882</v>
      </c>
      <c r="D8" s="44">
        <f>'Export '!D8-'Import '!D8</f>
        <v>-185884.93299999999</v>
      </c>
      <c r="E8" s="44">
        <f>'Export '!E8-'Import '!E8</f>
        <v>27464.636000000013</v>
      </c>
      <c r="F8" s="44">
        <f>'Export '!F8-'Import '!F8</f>
        <v>-144213.94399999999</v>
      </c>
      <c r="G8" s="44">
        <f>'Export '!G8-'Import '!G8</f>
        <v>-60021.523999999998</v>
      </c>
      <c r="H8" s="44">
        <f>'Export '!H8-'Import '!H8</f>
        <v>-136286.77300000002</v>
      </c>
      <c r="I8" s="44">
        <f>'Export '!I8-'Import '!I8</f>
        <v>-517361.53699999995</v>
      </c>
      <c r="J8" s="44">
        <f>'Export '!J8-'Import '!J8</f>
        <v>-173035.40700000001</v>
      </c>
      <c r="K8" s="44">
        <f>'Export '!K8-'Import '!K8</f>
        <v>-369250.15899999999</v>
      </c>
    </row>
    <row r="9" spans="1:16" x14ac:dyDescent="0.25">
      <c r="A9" s="45">
        <v>2002</v>
      </c>
      <c r="B9" s="44">
        <f>'Export '!B9-'Import '!B9</f>
        <v>1204772.1709999999</v>
      </c>
      <c r="C9" s="44">
        <f>'Export '!C9-'Import '!C9</f>
        <v>-113352.52000000002</v>
      </c>
      <c r="D9" s="44">
        <f>'Export '!D9-'Import '!D9</f>
        <v>-173192.601</v>
      </c>
      <c r="E9" s="44">
        <f>'Export '!E9-'Import '!E9</f>
        <v>23323.919000000009</v>
      </c>
      <c r="F9" s="44">
        <f>'Export '!F9-'Import '!F9</f>
        <v>-133832.93099999998</v>
      </c>
      <c r="G9" s="44">
        <f>'Export '!G9-'Import '!G9</f>
        <v>-72843.87</v>
      </c>
      <c r="H9" s="44">
        <f>'Export '!H9-'Import '!H9</f>
        <v>-144760.16799999998</v>
      </c>
      <c r="I9" s="44">
        <f>'Export '!I9-'Import '!I9</f>
        <v>-398099.88400000002</v>
      </c>
      <c r="J9" s="44">
        <f>'Export '!J9-'Import '!J9</f>
        <v>-130225.003</v>
      </c>
      <c r="K9" s="44">
        <f>'Export '!K9-'Import '!K9</f>
        <v>-256293.93100000001</v>
      </c>
    </row>
    <row r="10" spans="1:16" x14ac:dyDescent="0.25">
      <c r="A10" s="44">
        <v>2003</v>
      </c>
      <c r="B10" s="44">
        <f>'Export '!B10-'Import '!B10</f>
        <v>1343571.541</v>
      </c>
      <c r="C10" s="44">
        <f>'Export '!C10-'Import '!C10</f>
        <v>-95188.263999999996</v>
      </c>
      <c r="D10" s="44">
        <f>'Export '!D10-'Import '!D10</f>
        <v>-180617.163</v>
      </c>
      <c r="E10" s="44">
        <f>'Export '!E10-'Import '!E10</f>
        <v>45079.386999999995</v>
      </c>
      <c r="F10" s="44">
        <f>'Export '!F10-'Import '!F10</f>
        <v>-143422.48699999999</v>
      </c>
      <c r="G10" s="44">
        <f>'Export '!G10-'Import '!G10</f>
        <v>-61093.654999999999</v>
      </c>
      <c r="H10" s="44">
        <f>'Export '!H10-'Import '!H10</f>
        <v>-123900.56899999999</v>
      </c>
      <c r="I10" s="44">
        <f>'Export '!I10-'Import '!I10</f>
        <v>-484785.84299999999</v>
      </c>
      <c r="J10" s="44">
        <f>'Export '!J10-'Import '!J10</f>
        <v>-202766.89700000003</v>
      </c>
      <c r="K10" s="44">
        <f>'Export '!K10-'Import '!K10</f>
        <v>-385699.902</v>
      </c>
    </row>
    <row r="11" spans="1:16" x14ac:dyDescent="0.25">
      <c r="A11" s="45">
        <v>2004</v>
      </c>
      <c r="B11" s="44">
        <f>'Export '!B11-'Import '!B11</f>
        <v>1609209.233</v>
      </c>
      <c r="C11" s="44">
        <f>'Export '!C11-'Import '!C11</f>
        <v>-93431.650999999998</v>
      </c>
      <c r="D11" s="44">
        <f>'Export '!D11-'Import '!D11</f>
        <v>-163312.43199999997</v>
      </c>
      <c r="E11" s="44">
        <f>'Export '!E11-'Import '!E11</f>
        <v>40475.629999999997</v>
      </c>
      <c r="F11" s="44">
        <f>'Export '!F11-'Import '!F11</f>
        <v>-164534.26800000001</v>
      </c>
      <c r="G11" s="44">
        <f>'Export '!G11-'Import '!G11</f>
        <v>-109950.234</v>
      </c>
      <c r="H11" s="44">
        <f>'Export '!H11-'Import '!H11</f>
        <v>-39786.972999999998</v>
      </c>
      <c r="I11" s="44">
        <f>'Export '!I11-'Import '!I11</f>
        <v>-551844.19099999999</v>
      </c>
      <c r="J11" s="44">
        <f>'Export '!J11-'Import '!J11</f>
        <v>-240317.84900000002</v>
      </c>
      <c r="K11" s="44">
        <f>'Export '!K11-'Import '!K11</f>
        <v>-292419.212</v>
      </c>
    </row>
    <row r="12" spans="1:16" x14ac:dyDescent="0.25">
      <c r="A12" s="44">
        <v>2005</v>
      </c>
      <c r="B12" s="44">
        <f>'Export '!B12-'Import '!B12</f>
        <v>2026566.2799999998</v>
      </c>
      <c r="C12" s="44">
        <f>'Export '!C12-'Import '!C12</f>
        <v>-94932.083000000013</v>
      </c>
      <c r="D12" s="44">
        <f>'Export '!D12-'Import '!D12</f>
        <v>-188016.43700000001</v>
      </c>
      <c r="E12" s="44">
        <f>'Export '!E12-'Import '!E12</f>
        <v>23317.127</v>
      </c>
      <c r="F12" s="44">
        <f>'Export '!F12-'Import '!F12</f>
        <v>-216753.60399999999</v>
      </c>
      <c r="G12" s="44">
        <f>'Export '!G12-'Import '!G12</f>
        <v>-113642.243</v>
      </c>
      <c r="H12" s="44">
        <f>'Export '!H12-'Import '!H12</f>
        <v>-99319.909999999974</v>
      </c>
      <c r="I12" s="44">
        <f>'Export '!I12-'Import '!I12</f>
        <v>-619866.25300000003</v>
      </c>
      <c r="J12" s="44">
        <f>'Export '!J12-'Import '!J12</f>
        <v>-520009.51199999999</v>
      </c>
      <c r="K12" s="44">
        <f>'Export '!K12-'Import '!K12</f>
        <v>-287211.24599999998</v>
      </c>
    </row>
    <row r="13" spans="1:16" x14ac:dyDescent="0.25">
      <c r="A13" s="45">
        <v>2006</v>
      </c>
      <c r="B13" s="44">
        <f>'Export '!B13-'Import '!B13</f>
        <v>2363708.889</v>
      </c>
      <c r="C13" s="44">
        <f>'Export '!C13-'Import '!C13</f>
        <v>-194480.38500000001</v>
      </c>
      <c r="D13" s="44">
        <f>'Export '!D13-'Import '!D13</f>
        <v>-43703.152999999991</v>
      </c>
      <c r="E13" s="44">
        <f>'Export '!E13-'Import '!E13</f>
        <v>37034.933000000005</v>
      </c>
      <c r="F13" s="44">
        <f>'Export '!F13-'Import '!F13</f>
        <v>-237239.31599999999</v>
      </c>
      <c r="G13" s="44">
        <f>'Export '!G13-'Import '!G13</f>
        <v>-150015.481</v>
      </c>
      <c r="H13" s="44">
        <f>'Export '!H13-'Import '!H13</f>
        <v>31067.007000000041</v>
      </c>
      <c r="I13" s="44">
        <f>'Export '!I13-'Import '!I13</f>
        <v>-781586.50300000003</v>
      </c>
      <c r="J13" s="44">
        <f>'Export '!J13-'Import '!J13</f>
        <v>-453456.864</v>
      </c>
      <c r="K13" s="44">
        <f>'Export '!K13-'Import '!K13</f>
        <v>-510876.13299999997</v>
      </c>
    </row>
    <row r="14" spans="1:16" x14ac:dyDescent="0.25">
      <c r="A14" s="44">
        <v>2007</v>
      </c>
      <c r="B14" s="44">
        <f>'Export '!B14-'Import '!B14</f>
        <v>3005270.6910000001</v>
      </c>
      <c r="C14" s="44">
        <f>'Export '!C14-'Import '!C14</f>
        <v>-114742.79500000001</v>
      </c>
      <c r="D14" s="44">
        <f>'Export '!D14-'Import '!D14</f>
        <v>-31163.808999999979</v>
      </c>
      <c r="E14" s="44">
        <f>'Export '!E14-'Import '!E14</f>
        <v>1396.351999999999</v>
      </c>
      <c r="F14" s="44">
        <f>'Export '!F14-'Import '!F14</f>
        <v>-308098.86799999996</v>
      </c>
      <c r="G14" s="44">
        <f>'Export '!G14-'Import '!G14</f>
        <v>-220319.61000000002</v>
      </c>
      <c r="H14" s="44">
        <f>'Export '!H14-'Import '!H14</f>
        <v>209122.26300000004</v>
      </c>
      <c r="I14" s="44">
        <f>'Export '!I14-'Import '!I14</f>
        <v>-1100827.4080000001</v>
      </c>
      <c r="J14" s="44">
        <f>'Export '!J14-'Import '!J14</f>
        <v>-416826.554</v>
      </c>
      <c r="K14" s="44">
        <f>'Export '!K14-'Import '!K14</f>
        <v>-511870.86799999996</v>
      </c>
    </row>
    <row r="15" spans="1:16" x14ac:dyDescent="0.25">
      <c r="A15" s="45">
        <v>2008</v>
      </c>
      <c r="B15" s="44">
        <f>'Export '!B15-'Import '!B15</f>
        <v>3512939.2429999998</v>
      </c>
      <c r="C15" s="44">
        <f>'Export '!C15-'Import '!C15</f>
        <v>-67510.866999999969</v>
      </c>
      <c r="D15" s="44">
        <f>'Export '!D15-'Import '!D15</f>
        <v>-59452.985000000044</v>
      </c>
      <c r="E15" s="44">
        <f>'Export '!E15-'Import '!E15</f>
        <v>-28791.546999999991</v>
      </c>
      <c r="F15" s="44">
        <f>'Export '!F15-'Import '!F15</f>
        <v>-359533.86699999997</v>
      </c>
      <c r="G15" s="44">
        <f>'Export '!G15-'Import '!G15</f>
        <v>-270105.696</v>
      </c>
      <c r="H15" s="44">
        <f>'Export '!H15-'Import '!H15</f>
        <v>-236775.01599999995</v>
      </c>
      <c r="I15" s="44">
        <f>'Export '!I15-'Import '!I15</f>
        <v>-1224455.8399999999</v>
      </c>
      <c r="J15" s="44">
        <f>'Export '!J15-'Import '!J15</f>
        <v>-534493.79399999999</v>
      </c>
      <c r="K15" s="44">
        <f>'Export '!K15-'Import '!K15</f>
        <v>-1204122.1839999999</v>
      </c>
    </row>
    <row r="16" spans="1:16" x14ac:dyDescent="0.25">
      <c r="A16" s="44">
        <v>2009</v>
      </c>
      <c r="B16" s="44">
        <f>'Export '!B16-'Import '!B16</f>
        <v>3952193.1569999997</v>
      </c>
      <c r="C16" s="44">
        <f>'Export '!C16-'Import '!C16</f>
        <v>-157343.75300000003</v>
      </c>
      <c r="D16" s="44">
        <f>'Export '!D16-'Import '!D16</f>
        <v>-173037.06899999999</v>
      </c>
      <c r="E16" s="44">
        <f>'Export '!E16-'Import '!E16</f>
        <v>-25898.319999999992</v>
      </c>
      <c r="F16" s="44">
        <f>'Export '!F16-'Import '!F16</f>
        <v>-273329.31699999998</v>
      </c>
      <c r="G16" s="44">
        <f>'Export '!G16-'Import '!G16</f>
        <v>-202575.94099999999</v>
      </c>
      <c r="H16" s="44">
        <f>'Export '!H16-'Import '!H16</f>
        <v>-297153.723</v>
      </c>
      <c r="I16" s="44">
        <f>'Export '!I16-'Import '!I16</f>
        <v>-1091136.6629999999</v>
      </c>
      <c r="J16" s="44">
        <f>'Export '!J16-'Import '!J16</f>
        <v>-345680.326</v>
      </c>
      <c r="K16" s="44">
        <f>'Export '!K16-'Import '!K16</f>
        <v>-1772893.7180000001</v>
      </c>
    </row>
    <row r="17" spans="1:11" x14ac:dyDescent="0.25">
      <c r="A17" s="45">
        <v>2010</v>
      </c>
      <c r="B17" s="44">
        <f>'Export '!B17-'Import '!B17</f>
        <v>3955849.0500000003</v>
      </c>
      <c r="C17" s="44">
        <f>'Export '!C17-'Import '!C17</f>
        <v>-257130.96000000002</v>
      </c>
      <c r="D17" s="44">
        <f>'Export '!D17-'Import '!D17</f>
        <v>-26639.22100000002</v>
      </c>
      <c r="E17" s="44">
        <f>'Export '!E17-'Import '!E17</f>
        <v>1751.7660000000033</v>
      </c>
      <c r="F17" s="44">
        <f>'Export '!F17-'Import '!F17</f>
        <v>-349771.77800000005</v>
      </c>
      <c r="G17" s="44">
        <f>'Export '!G17-'Import '!G17</f>
        <v>-287323.06200000003</v>
      </c>
      <c r="H17" s="44">
        <f>'Export '!H17-'Import '!H17</f>
        <v>-261265.97400000005</v>
      </c>
      <c r="I17" s="44">
        <f>'Export '!I17-'Import '!I17</f>
        <v>-1173766.5019999999</v>
      </c>
      <c r="J17" s="44">
        <f>'Export '!J17-'Import '!J17</f>
        <v>-497197.62799999997</v>
      </c>
      <c r="K17" s="44">
        <f>'Export '!K17-'Import '!K17</f>
        <v>-1702502.55</v>
      </c>
    </row>
    <row r="18" spans="1:11" x14ac:dyDescent="0.25">
      <c r="A18" s="44">
        <v>2011</v>
      </c>
      <c r="B18" s="44">
        <f>'Export '!B18-'Import '!B18</f>
        <v>7535134.9560000002</v>
      </c>
      <c r="C18" s="44">
        <f>'Export '!C18-'Import '!C18</f>
        <v>-210068.73499999999</v>
      </c>
      <c r="D18" s="44">
        <f>'Export '!D18-'Import '!D18</f>
        <v>11784.385999999999</v>
      </c>
      <c r="E18" s="44">
        <f>'Export '!E18-'Import '!E18</f>
        <v>-19401.406000000003</v>
      </c>
      <c r="F18" s="44">
        <f>'Export '!F18-'Import '!F18</f>
        <v>-432175.52500000002</v>
      </c>
      <c r="G18" s="44">
        <f>'Export '!G18-'Import '!G18</f>
        <v>-471238.587</v>
      </c>
      <c r="H18" s="44">
        <f>'Export '!H18-'Import '!H18</f>
        <v>-411445.04300000006</v>
      </c>
      <c r="I18" s="44">
        <f>'Export '!I18-'Import '!I18</f>
        <v>-1614244.203</v>
      </c>
      <c r="J18" s="44">
        <f>'Export '!J18-'Import '!J18</f>
        <v>-492951.55599999998</v>
      </c>
      <c r="K18" s="44">
        <f>'Export '!K18-'Import '!K18</f>
        <v>-2388754.409</v>
      </c>
    </row>
    <row r="19" spans="1:11" x14ac:dyDescent="0.25">
      <c r="A19" s="45">
        <v>2012</v>
      </c>
      <c r="B19" s="44">
        <f>'Export '!B19-'Import '!B19</f>
        <v>7872889.3900000006</v>
      </c>
      <c r="C19" s="44">
        <f>'Export '!C19-'Import '!C19</f>
        <v>-286629.35499999998</v>
      </c>
      <c r="D19" s="44">
        <f>'Export '!D19-'Import '!D19</f>
        <v>-108266.375</v>
      </c>
      <c r="E19" s="44">
        <f>'Export '!E19-'Import '!E19</f>
        <v>-23580.812999999995</v>
      </c>
      <c r="F19" s="44">
        <f>'Export '!F19-'Import '!F19</f>
        <v>-516260.04500000004</v>
      </c>
      <c r="G19" s="44">
        <f>'Export '!G19-'Import '!G19</f>
        <v>-435674.79600000003</v>
      </c>
      <c r="H19" s="44">
        <f>'Export '!H19-'Import '!H19</f>
        <v>-556706.48600000003</v>
      </c>
      <c r="I19" s="44">
        <f>'Export '!I19-'Import '!I19</f>
        <v>-1774525.73</v>
      </c>
      <c r="J19" s="44">
        <f>'Export '!J19-'Import '!J19</f>
        <v>-440779.18699999998</v>
      </c>
      <c r="K19" s="44">
        <f>'Export '!K19-'Import '!K19</f>
        <v>-1837460.037</v>
      </c>
    </row>
    <row r="20" spans="1:11" x14ac:dyDescent="0.25">
      <c r="A20" s="44">
        <v>2013</v>
      </c>
      <c r="B20" s="44">
        <f>'Export '!B20-'Import '!B20</f>
        <v>8103424.8329999996</v>
      </c>
      <c r="C20" s="44">
        <f>'Export '!C20-'Import '!C20</f>
        <v>-307309.47100000002</v>
      </c>
      <c r="D20" s="44">
        <f>'Export '!D20-'Import '!D20</f>
        <v>-40747.268999999971</v>
      </c>
      <c r="E20" s="44">
        <f>'Export '!E20-'Import '!E20</f>
        <v>-38308.695000000007</v>
      </c>
      <c r="F20" s="44">
        <f>'Export '!F20-'Import '!F20</f>
        <v>-566995.36699999997</v>
      </c>
      <c r="G20" s="44">
        <f>'Export '!G20-'Import '!G20</f>
        <v>-450031.67499999999</v>
      </c>
      <c r="H20" s="44">
        <f>'Export '!H20-'Import '!H20</f>
        <v>-693834.69499999995</v>
      </c>
      <c r="I20" s="44">
        <f>'Export '!I20-'Import '!I20</f>
        <v>-1794850.061</v>
      </c>
      <c r="J20" s="44">
        <f>'Export '!J20-'Import '!J20</f>
        <v>-549767.54299999995</v>
      </c>
      <c r="K20" s="44">
        <f>'Export '!K20-'Import '!K20</f>
        <v>-2258742.0209999997</v>
      </c>
    </row>
    <row r="21" spans="1:11" x14ac:dyDescent="0.25">
      <c r="A21" s="45">
        <v>2014</v>
      </c>
      <c r="B21" s="44">
        <f>'Export '!B21-'Import '!B21</f>
        <v>8275462.3689999999</v>
      </c>
      <c r="C21" s="44">
        <f>'Export '!C21-'Import '!C21</f>
        <v>-325204.74</v>
      </c>
      <c r="D21" s="44">
        <f>'Export '!D21-'Import '!D21</f>
        <v>-105003.16899999999</v>
      </c>
      <c r="E21" s="44">
        <f>'Export '!E21-'Import '!E21</f>
        <v>-19307.153000000006</v>
      </c>
      <c r="F21" s="44">
        <f>'Export '!F21-'Import '!F21</f>
        <v>-600150.87600000005</v>
      </c>
      <c r="G21" s="44">
        <f>'Export '!G21-'Import '!G21</f>
        <v>-461035.79499999998</v>
      </c>
      <c r="H21" s="44">
        <f>'Export '!H21-'Import '!H21</f>
        <v>-745413.18900000001</v>
      </c>
      <c r="I21" s="44">
        <f>'Export '!I21-'Import '!I21</f>
        <v>-1759247.233</v>
      </c>
      <c r="J21" s="44">
        <f>'Export '!J21-'Import '!J21</f>
        <v>-508481.18000000005</v>
      </c>
      <c r="K21" s="44">
        <f>'Export '!K21-'Import '!K21</f>
        <v>-3039533.1510000001</v>
      </c>
    </row>
    <row r="22" spans="1:11" x14ac:dyDescent="0.25">
      <c r="A22" s="44">
        <v>2015</v>
      </c>
      <c r="B22" s="44">
        <f>'Export '!B22-'Import '!B22</f>
        <v>4851521.602</v>
      </c>
      <c r="C22" s="44">
        <f>'Export '!C22-'Import '!C22</f>
        <v>-216439.77500000002</v>
      </c>
      <c r="D22" s="44">
        <f>'Export '!D22-'Import '!D22</f>
        <v>-146896.07599999994</v>
      </c>
      <c r="E22" s="44">
        <f>'Export '!E22-'Import '!E22</f>
        <v>-28467.09599999999</v>
      </c>
      <c r="F22" s="44">
        <f>'Export '!F22-'Import '!F22</f>
        <v>-491347.527</v>
      </c>
      <c r="G22" s="44">
        <f>'Export '!G22-'Import '!G22</f>
        <v>-425064.32100000005</v>
      </c>
      <c r="H22" s="44">
        <f>'Export '!H22-'Import '!H22</f>
        <v>-785359.17500000005</v>
      </c>
      <c r="I22" s="44">
        <f>'Export '!I22-'Import '!I22</f>
        <v>-1756494.487</v>
      </c>
      <c r="J22" s="44">
        <f>'Export '!J22-'Import '!J22</f>
        <v>-438311.09299999999</v>
      </c>
      <c r="K22" s="44">
        <f>'Export '!K22-'Import '!K22</f>
        <v>-2768235.4619999998</v>
      </c>
    </row>
    <row r="23" spans="1:11" x14ac:dyDescent="0.25">
      <c r="A23" t="s">
        <v>53</v>
      </c>
    </row>
  </sheetData>
  <mergeCells count="1">
    <mergeCell ref="M2:N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Comercio</vt:lpstr>
      <vt:lpstr>Data</vt:lpstr>
      <vt:lpstr>Exp Mundiales</vt:lpstr>
      <vt:lpstr>Imp a Col del Mundo</vt:lpstr>
      <vt:lpstr>COL to World</vt:lpstr>
      <vt:lpstr>Exp de Col al Mundo</vt:lpstr>
      <vt:lpstr>Export </vt:lpstr>
      <vt:lpstr>Import </vt:lpstr>
      <vt:lpstr>Balanza c </vt:lpstr>
      <vt:lpstr>Apertura </vt:lpstr>
      <vt:lpstr> Per Cápita 1</vt:lpstr>
      <vt:lpstr> Per Cápita 2</vt:lpstr>
      <vt:lpstr> Per Cápita 3</vt:lpstr>
      <vt:lpstr> Per Cápita 4</vt:lpstr>
      <vt:lpstr> Per Cápita 5</vt:lpstr>
      <vt:lpstr> Per Cápita 6</vt:lpstr>
      <vt:lpstr> Per Cápita 7</vt:lpstr>
      <vt:lpstr> Per Cápita 8</vt:lpstr>
      <vt:lpstr> Per Cápita 9</vt:lpstr>
      <vt:lpstr> Per Cápita 10</vt:lpstr>
      <vt:lpstr>Participación Mundial </vt:lpstr>
      <vt:lpstr>Dinamismo Comercial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Peconomi</dc:creator>
  <cp:lastModifiedBy>Peconomi</cp:lastModifiedBy>
  <dcterms:created xsi:type="dcterms:W3CDTF">2016-11-09T16:13:08Z</dcterms:created>
  <dcterms:modified xsi:type="dcterms:W3CDTF">2017-04-20T16:17:09Z</dcterms:modified>
</cp:coreProperties>
</file>